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616" yWindow="65416" windowWidth="20730" windowHeight="11760" tabRatio="577" activeTab="0"/>
  </bookViews>
  <sheets>
    <sheet name="INTESTAZIONE" sheetId="1" r:id="rId1"/>
    <sheet name="NPE.000" sheetId="2" r:id="rId2"/>
    <sheet name="NPE.001" sheetId="3" r:id="rId3"/>
    <sheet name="NPE.002" sheetId="4" r:id="rId4"/>
    <sheet name="NPE.003" sheetId="5" r:id="rId5"/>
    <sheet name="NPE.004" sheetId="6" r:id="rId6"/>
    <sheet name="NPE.005" sheetId="7" r:id="rId7"/>
    <sheet name="NPE.006" sheetId="8" r:id="rId8"/>
    <sheet name="NPE.007" sheetId="9" r:id="rId9"/>
    <sheet name="NPE.008" sheetId="10" r:id="rId10"/>
    <sheet name="NPE.009" sheetId="11" r:id="rId11"/>
    <sheet name="NPE.010" sheetId="12" r:id="rId12"/>
    <sheet name="NPE.011" sheetId="13" r:id="rId13"/>
    <sheet name="NPE.012" sheetId="14" r:id="rId14"/>
    <sheet name="NPE.013" sheetId="15" r:id="rId15"/>
    <sheet name="NPE.014" sheetId="16" r:id="rId16"/>
    <sheet name="NPE.015" sheetId="17" r:id="rId17"/>
    <sheet name="NPE.016" sheetId="18" r:id="rId18"/>
    <sheet name="NPE.017" sheetId="19" r:id="rId19"/>
    <sheet name="NPE.018" sheetId="20" r:id="rId20"/>
    <sheet name="NPE.019" sheetId="21" r:id="rId21"/>
    <sheet name="NPE.020" sheetId="22" r:id="rId22"/>
    <sheet name="NPE.021" sheetId="23" r:id="rId23"/>
  </sheets>
  <definedNames>
    <definedName name="_xlnm.Print_Area" localSheetId="0">'INTESTAZIONE'!$A$1:$D$38</definedName>
    <definedName name="_xlnm.Print_Area" localSheetId="1">'NPE.000'!$A$1:$G$56</definedName>
    <definedName name="_xlnm.Print_Area" localSheetId="2">'NPE.001'!$A$1:$G$56</definedName>
    <definedName name="_xlnm.Print_Area" localSheetId="3">'NPE.002'!$A$1:$G$55</definedName>
    <definedName name="_xlnm.Print_Area" localSheetId="4">'NPE.003'!$A$1:$G$55</definedName>
    <definedName name="_xlnm.Print_Area" localSheetId="5">'NPE.004'!$A$1:$G$55</definedName>
    <definedName name="_xlnm.Print_Area" localSheetId="6">'NPE.005'!$A$1:$G$55</definedName>
    <definedName name="_xlnm.Print_Area" localSheetId="7">'NPE.006'!$A$1:$G$55</definedName>
    <definedName name="_xlnm.Print_Area" localSheetId="8">'NPE.007'!$A$1:$G$55</definedName>
    <definedName name="_xlnm.Print_Area" localSheetId="9">'NPE.008'!$A$1:$G$55</definedName>
    <definedName name="_xlnm.Print_Area" localSheetId="10">'NPE.009'!$A$1:$G$55</definedName>
    <definedName name="_xlnm.Print_Area" localSheetId="11">'NPE.010'!$A$1:$G$55</definedName>
    <definedName name="_xlnm.Print_Area" localSheetId="12">'NPE.011'!$A$1:$G$55</definedName>
    <definedName name="_xlnm.Print_Area" localSheetId="13">'NPE.012'!$A$1:$G$55</definedName>
    <definedName name="_xlnm.Print_Area" localSheetId="14">'NPE.013'!$A$1:$G$55</definedName>
    <definedName name="_xlnm.Print_Area" localSheetId="15">'NPE.014'!$A$1:$G$55</definedName>
    <definedName name="_xlnm.Print_Area" localSheetId="16">'NPE.015'!$A$1:$G$55</definedName>
    <definedName name="_xlnm.Print_Area" localSheetId="17">'NPE.016'!$A$1:$G$56</definedName>
    <definedName name="_xlnm.Print_Area" localSheetId="18">'NPE.017'!$A$1:$G$56</definedName>
    <definedName name="_xlnm.Print_Area" localSheetId="19">'NPE.018'!$A$1:$G$56</definedName>
    <definedName name="_xlnm.Print_Area" localSheetId="20">'NPE.019'!$A$1:$G$56</definedName>
    <definedName name="_xlnm.Print_Area" localSheetId="21">'NPE.020'!$A$1:$G$56</definedName>
    <definedName name="_xlnm.Print_Area" localSheetId="22">'NPE.021'!$A$1:$G$56</definedName>
    <definedName name="_xlnm.Print_Area" localSheetId="1">'NPE.000'!$A$1:$G$55</definedName>
    <definedName name="_xlnm.Print_Area" localSheetId="2">'NPE.001'!$A$1:$G$55</definedName>
    <definedName name="_xlnm.Print_Area" localSheetId="3">'NPE.002'!$A$1:$G$54</definedName>
    <definedName name="_xlnm.Print_Area" localSheetId="4">'NPE.003'!$A$1:$G$54</definedName>
    <definedName name="_xlnm.Print_Area" localSheetId="5">'NPE.004'!$A$1:$G$54</definedName>
    <definedName name="_xlnm.Print_Area" localSheetId="6">'NPE.005'!$A$1:$G$54</definedName>
    <definedName name="_xlnm.Print_Area" localSheetId="7">'NPE.006'!$A$1:$G$54</definedName>
    <definedName name="_xlnm.Print_Area" localSheetId="8">'NPE.007'!$A$1:$G$54</definedName>
    <definedName name="_xlnm.Print_Area" localSheetId="9">'NPE.008'!$A$1:$G$54</definedName>
    <definedName name="_xlnm.Print_Area" localSheetId="10">'NPE.009'!$A$1:$G$54</definedName>
    <definedName name="_xlnm.Print_Area" localSheetId="11">'NPE.010'!$A$1:$G$54</definedName>
    <definedName name="_xlnm.Print_Area" localSheetId="12">'NPE.011'!$A$1:$G$54</definedName>
    <definedName name="_xlnm.Print_Area" localSheetId="13">'NPE.012'!$A$1:$G$54</definedName>
    <definedName name="_xlnm.Print_Area" localSheetId="14">'NPE.013'!$A$1:$G$54</definedName>
    <definedName name="_xlnm.Print_Area" localSheetId="15">'NPE.014'!$A$1:$G$54</definedName>
    <definedName name="_xlnm.Print_Area" localSheetId="16">'NPE.015'!$A$1:$G$54</definedName>
    <definedName name="_xlnm.Print_Area" localSheetId="17">'NPE.016'!$A$1:$G$55</definedName>
    <definedName name="_xlnm.Print_Area" localSheetId="18">'NPE.017'!$A$1:$G$55</definedName>
    <definedName name="_xlnm.Print_Area" localSheetId="19">'NPE.018'!$A$1:$G$55</definedName>
    <definedName name="_xlnm.Print_Area" localSheetId="20">'NPE.019'!$A$1:$G$55</definedName>
    <definedName name="_xlnm.Print_Area" localSheetId="21">'NPE.020'!$A$1:$G$55</definedName>
    <definedName name="_xlnm.Print_Area" localSheetId="22">'NPE.021'!$A$1:$G$55</definedName>
  </definedNames>
  <calcPr fullCalcOnLoad="1"/>
</workbook>
</file>

<file path=xl/sharedStrings.xml><?xml version="1.0" encoding="utf-8"?>
<sst xmlns="http://schemas.openxmlformats.org/spreadsheetml/2006/main" count="1232" uniqueCount="96">
  <si>
    <t>importo dei lavori a base d'asta:</t>
  </si>
  <si>
    <t>importo dei lavori a base d'asta al netto dei costi della sicurezza:</t>
  </si>
  <si>
    <t>sicurezza generale:</t>
  </si>
  <si>
    <t>importo di contratto:</t>
  </si>
  <si>
    <t>importo di contratto al netto dei costi della sicurezza:</t>
  </si>
  <si>
    <t>codice</t>
  </si>
  <si>
    <t>descrizione</t>
  </si>
  <si>
    <t>unità di misura</t>
  </si>
  <si>
    <t>quantità</t>
  </si>
  <si>
    <t>prezzo unitario</t>
  </si>
  <si>
    <t>importo</t>
  </si>
  <si>
    <t>a sommare:</t>
  </si>
  <si>
    <t>a dedurre:</t>
  </si>
  <si>
    <t xml:space="preserve">oneri della sicurezza </t>
  </si>
  <si>
    <t>ribasso d'asta</t>
  </si>
  <si>
    <t>totale parte 1:</t>
  </si>
  <si>
    <t>totale parte 2:</t>
  </si>
  <si>
    <t>spese generali</t>
  </si>
  <si>
    <t>utile d'impresa</t>
  </si>
  <si>
    <t>totale parte 3:</t>
  </si>
  <si>
    <t>QUADRO RIASSUNTIVO</t>
  </si>
  <si>
    <t>h</t>
  </si>
  <si>
    <t>riferimento</t>
  </si>
  <si>
    <t>€</t>
  </si>
  <si>
    <t>Manodopera e noli</t>
  </si>
  <si>
    <t>Percentuale montaggio</t>
  </si>
  <si>
    <t>%</t>
  </si>
  <si>
    <t>CASELLE DA COMPILARE</t>
  </si>
  <si>
    <t>NOTA:</t>
  </si>
  <si>
    <t>FOGLIO DI ANALISI NUOVI PREZZI</t>
  </si>
  <si>
    <t>Articolo:</t>
  </si>
  <si>
    <t>Descrizione:</t>
  </si>
  <si>
    <t>u.m.</t>
  </si>
  <si>
    <t>totale:</t>
  </si>
  <si>
    <t>Nuovo prezzo</t>
  </si>
  <si>
    <t>Totali parti 1+2+3</t>
  </si>
  <si>
    <t>PARTE 1: MANODOPERA</t>
  </si>
  <si>
    <t>PARTE 2: NOLI</t>
  </si>
  <si>
    <t>PARTE 3: FORNITURE</t>
  </si>
  <si>
    <t>a corpo</t>
  </si>
  <si>
    <t>Accessori di installazione</t>
  </si>
  <si>
    <t>Impianto LPS</t>
  </si>
  <si>
    <t>Valutazioni del progettista</t>
  </si>
  <si>
    <t>cad</t>
  </si>
  <si>
    <t>Impianto elettrico</t>
  </si>
  <si>
    <t>Provincia di Matera - COMUNE DI COLOBRARO</t>
  </si>
  <si>
    <t xml:space="preserve">Impianto di Produzione di Biometano </t>
  </si>
  <si>
    <t>elenco prezzi Regionale della Basilicata</t>
  </si>
  <si>
    <t>Operaio 4°livello</t>
  </si>
  <si>
    <t>Operaio 3°livello</t>
  </si>
  <si>
    <t>Operaio 1°livello</t>
  </si>
  <si>
    <t>A.01.047.03</t>
  </si>
  <si>
    <t>FORNITURA E POSA IN OPERA di un QUADRO ELETTRICO GENERALE BASSA TENSIONE POIWER CENTER della cabina di trasformazione, completo di sbarre di rame per la distribuzione e di tutti i dispositivi come da schema unifilare di progetto. Il Quadro realizzato mediante  carpenteria metallica IP31 forma 4b; Dimensioni: L=7775mm, H=2200mm, P=975mm, nel prezzo sono comprese le opere di fissaggio del quadro al pavimento e/o alla parete e il collegamento dei cavi dell'impianto alle morsettiere disposte alla base dei quadri. Denominazione del quadro nell'impianto: [QCPW-1]</t>
  </si>
  <si>
    <t>come da voce di elenco prezzi</t>
  </si>
  <si>
    <t>FORNITURA E POSA IN OPERA di un QUADRO ELETTRICO ZONA B BIOGAS, completo di sbarre di rame per la distribuzione e di tutti i dispositivi come da schema unifilare di progetto. Il Quadro realizzato mediante  carpenteria metallica IP31 forma 3b; Dimensioni: L=3120mm, H=2200mm, P=725mm, nel prezzo sono comprese le opere di fissaggio del quadro al pavimento e/o alla parete e il collegamento dei cavi dell'impianto alle morsettiere disposte alla base dei quadri. Denominazione del quadro nell'impianto: [QG_B]</t>
  </si>
  <si>
    <t>FORNITURA E POSA IN OPERA di un QUADRO ELETTRICO ZONA C BIOSSIDAZIONE E MISCELAZIONE, completo di sbarre di rame per la distribuzione e di tutti i dispositivi come da schema unifilare di progetto. Il Quadro realizzato mediante  carpenteria metallica IP31 forma 3b; Dimensioni: L=3650mm, H=2200mm, P=725mm, nel prezzo sono comprese le opere di fissaggio del quadro al pavimento e/o alla parete e il collegamento dei cavi dell'impianto alle morsettiere disposte alla base dei quadri. Denominazione del quadro nell'impianto: [QG_C]</t>
  </si>
  <si>
    <t>FORNITURA E POSA IN OPERA di un QUADRO ELETTRICO ZONA D MATURAZIONE E RAFFINAZIONE completo di sbarre di rame per la distribuzione e di tutti i dispositivi come da schema unifilare di progetto. Il Quadro realizzato mediante  carpenteria metallica IP31 forma 3b; Dimensioni: L=3650mm, H=2200mm, P=725mm, nel prezzo sono comprese le opere di fissaggio del quadro al pavimento e/o alla parete e il collegamento dei cavi dell'impianto alle morsettiere disposte alla base dei quadri. Denominazione del quadro nell'impianto: [QG_D]</t>
  </si>
  <si>
    <t>FORNITURA E POSA IN OPERA di un QUADRO ELETTRICO UFFICI completo di sbarre di rame per la distribuzione e di tutti i dispositivi come da schema unifilare di progetto. Il Quadro realizzato mediante  carpenteria metallica IP41; Dimensioni: L=955mm, H=2000mm, P=230mm, nel prezzo sono comprese le opere di fissaggio del quadro al pavimento e/o alla parete e il collegamento dei cavi dell'impianto alle morsettiere disposte alla base dei quadri. Denominazione del quadro nell'impianto: [Q_UFF]</t>
  </si>
  <si>
    <t>FORNITURA E POSA IN OPERA di un QUADRO ELETTRICO AUX CABINA DI TRASFORMAZIONE MT/Bt, di protezione e sezionamento. Il Quadro realizzato mediante  carpenteria metallica IP55 con porta in cristallo e chiave di protezione; Dimensioni: L=1090mm, H=705mm, P=230mm, nel prezzo sono comprese le opere di fissaggio del quadro al pavimento e/o alla parete e il collegamento dei cavi dell'impianto alle morsettiere disposte alla base dei quadri. Denominazione del quadro nell'impianto: [Q_CAB_TR_MT]</t>
  </si>
  <si>
    <t>FORNITURA E POSA IN OPERA di un QUADRO ELETTRICO RACCOLTA FOTOVOLTAICO completo di sbarre di rame per la distribuzione e di tutti i dispositivi come da schema unifilare di progetto. Il Quadro realizzato mediante  carpenteria metallica IP55; Dimensioni: L=955mm, H=2000mm, P=230mm, nel prezzo sono comprese le opere di fissaggio del quadro al pavimento e/o alla parete e il collegamento dei cavi dell'impianto alle morsettiere disposte alla base dei quadri. Denominazione del quadro nell'impianto: [QR.FV]</t>
  </si>
  <si>
    <t>FORNITURA E POSA IN OPERA di un QUADRO ELETTRICO DI CAMPO FOTOVOLTAICO completo di sbarre di rame per la distribuzione e di tutti i dispositivi come da schema unifilare di progetto. Il Quadro realizzato mediante  carpenteria metallica IP55; Dimensioni: L=700mm, H=1295mm, P=215mm, nel prezzo sono comprese le opere di fissaggio del quadro al pavimento e/o alla parete e il collegamento dei cavi dell'impianto alle morsettiere disposte alla base dei quadri. Denominazione del quadro nell'impianto: [QC.FV]</t>
  </si>
  <si>
    <t>FORNITURA E POSA IN OPERA di un QUADRO ELETTRICO AUX CABINA DI RICEZIONE MT, di protezione e sezionamento. Il Quadro realizzato mediante  carpenteria metallica IP55 con porta in cristallo e chiave di protezione; Dimensioni: L=1090mm, H=705mm, P=230mm, nel prezzo sono comprese le opere di fissaggio del quadro al pavimento e/o alla parete e il collegamento dei cavi dell'impianto alle morsettiere disposte alla base dei quadri. Denominazione del quadro nell'impianto: [Q_RIC_CEI 0-16]</t>
  </si>
  <si>
    <t>FORNITURA E POSA IN OPERA di un QUADRO ELETTRICO ILLUMINAZIONE ESTERNA, di protezione e sezionamento. Il Quadro realizzato mediante  carpenteria metallica IP55 con porta in cristallo e chiave di protezione; Dimensioni: L=1090mm, H=705mm, P=230mm, nel prezzo sono comprese le opere di fissaggio del quadro al pavimento e/o alla parete e il collegamento dei cavi dell'impianto alle morsettiere disposte alla base dei quadri. Denominazione del quadro nell'impianto: [Q_ILL_EXT]</t>
  </si>
  <si>
    <t>FORNITURA E POSA IN OPERA di un QUADRO ELETTRICO PALAZZINA SERVIZI_UFFICI, di protezione e sezionamento. Il Quadro realizzato mediante  carpenteria metallica IP55 con porta in cristallo e chiave di protezione; Dimensioni: L=1295mm, H=705mm, P=230mm, nel prezzo sono comprese le opere di fissaggio del quadro al pavimento e/o alla parete e il collegamento dei cavi dell'impianto alle morsettiere disposte alla base dei quadri. Denominazione del quadro nell'impianto: [Q_SERVIZI]</t>
  </si>
  <si>
    <t>Quadro di media tensione QMT-1</t>
  </si>
  <si>
    <t>Fornitura e posa in opera di quadro di media tensione denominato QMT-1 in cabina di trasformazione MT/BT, realizzato come da documentazione tecnica di progetto.
È compresa la fornitura del supporto del quadro elettrico.
È compresa la redazione dello schema elettrico costruttivo del quadro.
Il quadro elettrico dovrà essere protetto dall’arco interno sui quattro lati del quadro fino al valore di 12,5 kA x 1s. (IAC AFLR classe accessibilità di tipo A, criteri da 1 a 5) con sfogo dei gas incandescenti verso il basso.
È compresa la dichiarazione di conformità del quadro elettrico.
Sono compresi tutti gli allacciamenti elettrici di potenza e di segnale del quadro elettrico.
Sono compresi la movimentazione, la posa del quadro e del supporto a pavimento; raccordi alle canalizzazioni.
Sono compresi gli accessori di collegamento, siglatura e fissaggio dei cavi elettrici collegati al quadro elettrico.
Sono comprese tutte le prove da effettuare sia in officina sia in campo.
È compreso ogni altro accessorio e/o attività per dare il lavoro finito a regola d'arte.</t>
  </si>
  <si>
    <t>Fornitura e posa in opera di scomparto normalizzato di arrivo/partenza con interruttore in SF6 per quadro tipo LSC - 2A, costruito in conformità alle Norme vigenti, avente le caratteristiche di seguito riportate, protetto dall’arco interno sui quattro lati del quadro fino al valore di 12,5 kA x 1s.  Caratteristiche elettriche:  Tensione nominale: 24 kV,  Tensione di prova a 50 Hz per 1 min.: .50kV,Tensione di prova ad impulso: 1 25 kV, Corrente nominale: 630 A; Corrente di breve durata per 1 sec.: .12,5-16 kA,  Corrente di cresta: .31,5-40 kA. Sezionatore rotativo a 2 posizioni in SF6 Sezionatore di messa a terra  Segnalatore presenza tensione;  Caratteristiche generali: Grado di protezione: IP2xC sull'involucro esterno;  IP20 all'interno tra le varie celle; Lamiere fosfograssatura, passivazione cromica, Verniciatura a forno su lamiera elettrozincate; Colorazione standard RAL 7030 o RAL 9002;  Oblò di ispezione;  Cassonetto BT. Blocchi meccanici per impedire manovre errate.  In opera completo di relè indiretto conforme alla CEI 0 - 16 per prot. 50/51/51N delle apparecchiatura di sezionamento (sezionatore rotativo, interruttore in SF6, sezionatore di messa a terra, nonche di blocchi a chiave sui comandi dei sezionatori, compreso il montaggio, il cablaggio ed ogni altro onere e magistero.
È compreso ogni altro accessorio e/o attività per dare il lavoro finito a regola d'arte.</t>
  </si>
  <si>
    <t>F. &amp; P. di pulsante di sgancio energia con contatto N.A. e spia di segnalazione completo di cartello monitore fosforescente tipo Gewiss 42201 e cablaggio.</t>
  </si>
  <si>
    <t>Centralino stagno per sistemi di emergenza</t>
  </si>
  <si>
    <t>FORNITURA E POSA IN OPERA di un QUADRO ELETTRICO ZONA A PRE-TRATTAMENTO, completo di sbarre di rame per la distribuzione e di tutti i dispositivi come da schema unifilare di progetto. Il Quadro realizzato mediante  carpenteria metallica IP55 forma 3b; Dimensioni: L=5050mm, H=2200mm, P=725mm, nel prezzo sono comprese le opere di fissaggio del quadro al pavimento e/o alla parete e il collegamento dei cavi dell'impianto alle morsettiere disposte alla base dei quadri. Denominazione del quadro nell'impianto: [QG_A]</t>
  </si>
  <si>
    <t>F. &amp; P. di Armatura illuminante per lampade LED, corpo in lega di alluminio, vetro borosilicato temperato, resistente agli shock termici e agli urti, ottica in PMMA ad alto rendimento resistente alle alte temperature e ai raggi UV, tipo ASTRO ATEX della Disano o equivalente, montato a sospensione 200 W LED</t>
  </si>
  <si>
    <t>Come da voce di elenco prezzi</t>
  </si>
  <si>
    <t>Fornitura e posa in opera di impianto LPS a protezione della zona upgrading, della zona biometano, della zona torce e della stazione aspirazione realizzato come da documentazione tecnica di progetto.
È compreso ogni altro accessorio e/o attività per dare il lavoro finito a regola d'arte.</t>
  </si>
  <si>
    <t>FORNITURA E POSA IN OPERA di Telecamera IP dome PTZ all in one a colori Day &amp; Night, zoom ottico 30x, risoluzione 4MP@30 ips, contenitore da 5" waterproof IP66, illuminatori ad infrarossi con portata fino a 150 metri (Smart IR), compatibile ONVIF (Profilo S e Profilo G). Supporto da parete e alimentatore inclusi e scatola di giunzione. Ogni onere compreso.</t>
  </si>
  <si>
    <t>Telecamera IP dome PTZtipo IPPTZA04Z30A dellla Comelit o equivalente</t>
  </si>
  <si>
    <t>COMELIT o equivalente</t>
  </si>
  <si>
    <t>Videoregistratore di rete (NVR) stand-alone per 64 ingressi IP 8MP tipo IPNVR128A08NASL dellla Comelit o equivalente</t>
  </si>
  <si>
    <t>FORNITURA E POSA IN OPERA di Videoregistratore di rete (NVR) stand-alone per 64 ingressi IP 8MP, compatibile ONVIF (Profilo S e Profilo G), completo di HARD DISK 8TB . Ogni onere compreso.</t>
  </si>
  <si>
    <t>HARD DISK WD PURPLE, CAPACITA' 8TB PER TVCCL tipo WDSK329A dellla Comelit o equivalente</t>
  </si>
  <si>
    <t>FORNITURA E POSA IN OPERA di Telecamera IP bullet a colori Day &amp; Night, ottica motorizzata varifocal da 2.8÷12 mm con funzione autofocus, risoluzione 4MP@30 ips, contenitore waterproof IP67, 4 led ad infrarosso con portata di 70 metri (SMART IR), compatibile ONVIF (Profilo S e Profilo G), completa di accessorio di montaggio a palo o a parete e scatola di giunzione. Ogni onere compreso.</t>
  </si>
  <si>
    <t>Telecamera IP bullet a colori Day &amp; Night tipo IPBCAMA04Z01A dellla Comelit o equivalente</t>
  </si>
  <si>
    <t>FORNITURA E POSA IN OPERA di Switch di rete a 4 porte PoE + 2 SFP gigabit. Montaggio su guida DIN. Ogni onere compreso.</t>
  </si>
  <si>
    <t>Switch di rete a 4 porte PoE tipo IPNVR128A08NASL tipo IPSWP06N02A dellla Comelit o equivalente</t>
  </si>
  <si>
    <t>Valutazione progettista</t>
  </si>
  <si>
    <t>Fornitura e installazione di sistema di automazione di processo e supervisione costituito da: 
- Sviluppo software sistema di automazione di processo complessivo impianto e relativa supervisione; 
- Fornitura apparati per automazione di processo (PLC di settore); 
- Installazione apparati per automazione di processo (PLC di settore);
Nel prezzo si intende inoltre compreso interfacciamento con i PLC forniti dai fornitori di impianti package, la redazione e la fornitura del software commentato e della logica funzionale dell'impianto. Ogni altra lavorazione, accessorio, onere ed apprestamento oltre a quanto sopra indicato, per dare il sistema perfettamente funzionante.</t>
  </si>
  <si>
    <t>materiali accessori per installazione pali</t>
  </si>
  <si>
    <t>Autoscala, piattaforma di lavoro o automezzo con braccio telescopico</t>
  </si>
  <si>
    <t>% Manodopera</t>
  </si>
  <si>
    <t>Operaio 2°livello</t>
  </si>
  <si>
    <t>Manodopera: Prezziario Prezzario 2023</t>
  </si>
  <si>
    <t>Noli: prezziario Regionale della Basilicata - 2023</t>
  </si>
  <si>
    <t>A.01.036.05</t>
  </si>
  <si>
    <t>Autogrù portata massima 100 t</t>
  </si>
  <si>
    <t>A.01.007.04</t>
  </si>
  <si>
    <t>Carrello elevatore da cantiere portata 4,5 t. sollevamento 16 m.</t>
  </si>
  <si>
    <t>Manodopera: prezziario Regionale della Basilicata - 2023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</si>
</sst>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* #,##0.000_-;\-* #,##0.000_-;_-* \-_-;_-@_-"/>
    <numFmt numFmtId="166" formatCode="_-* #,##0.00_-;\-* #,##0.00_-;_-* \-_-;_-@_-"/>
    <numFmt numFmtId="167" formatCode="0_ ;\-0\ "/>
    <numFmt numFmtId="168" formatCode="0.0000%"/>
    <numFmt numFmtId="169" formatCode="_-* #,##0.00_-;\-* #,##0.00_-;_-* \-??_-;_-@_-"/>
    <numFmt numFmtId="170" formatCode="_-* #,##0\ _€_-;\-* #,##0\ _€_-;_-* \-??\ _€_-;_-@_-"/>
    <numFmt numFmtId="171" formatCode="_-* #,##0.0000_-;\-* #,##0.0000_-;_-* \-????_-;_-@_-"/>
    <numFmt numFmtId="172" formatCode="_-* #,##0.00\ [$€-410]_-;\-* #,##0.00\ [$€-410]_-;_-* &quot;-&quot;??\ [$€-410]_-;_-@_-"/>
    <numFmt numFmtId="173" formatCode="_-* #,##0\ _€_-;\-* #,##0\ _€_-;_-* &quot;-&quot;???\ _€_-;_-@_-"/>
    <numFmt numFmtId="174" formatCode="0.0"/>
    <numFmt numFmtId="175" formatCode="0;\-0;;@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u val="single"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FE7E6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76D4D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rgb="FF00A4AD"/>
      </left>
      <right/>
      <top style="medium">
        <color rgb="FF00A4AD"/>
      </top>
      <bottom/>
    </border>
    <border>
      <left style="medium">
        <color rgb="FF00A4AD"/>
      </left>
      <right/>
      <top/>
      <bottom/>
    </border>
    <border>
      <left/>
      <right/>
      <top style="medium">
        <color rgb="FF00A4AD"/>
      </top>
      <bottom/>
    </border>
    <border>
      <left/>
      <right style="medium">
        <color rgb="FF00A4AD"/>
      </right>
      <top style="medium">
        <color rgb="FF00A4AD"/>
      </top>
      <bottom/>
    </border>
    <border>
      <left/>
      <right style="medium">
        <color rgb="FF00A4AD"/>
      </right>
      <top/>
      <bottom/>
    </border>
    <border>
      <left style="medium">
        <color rgb="FF00A4AD"/>
      </left>
      <right/>
      <top/>
      <bottom style="medium">
        <color rgb="FF00A4AD"/>
      </bottom>
    </border>
    <border>
      <left/>
      <right/>
      <top/>
      <bottom style="medium">
        <color rgb="FF00A4AD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rgb="FF00A4AD"/>
      </bottom>
    </border>
    <border>
      <left/>
      <right style="medium">
        <color rgb="FF00A4AD"/>
      </right>
      <top/>
      <bottom style="medium">
        <color rgb="FF00A4AD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64" fontId="0" fillId="0" borderId="0">
      <alignment/>
      <protection/>
    </xf>
    <xf numFmtId="0" fontId="0" fillId="0" borderId="0">
      <alignment/>
      <protection/>
    </xf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165" fontId="0" fillId="0" borderId="0" xfId="46" applyNumberFormat="1" applyFont="1" applyFill="1" applyBorder="1" applyAlignment="1" applyProtection="1">
      <alignment/>
      <protection/>
    </xf>
    <xf numFmtId="166" fontId="0" fillId="0" borderId="0" xfId="46" applyNumberFormat="1" applyFont="1" applyFill="1" applyBorder="1" applyAlignment="1" applyProtection="1">
      <alignment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2" fillId="0" borderId="0" xfId="43" applyFont="1" applyAlignment="1">
      <alignment vertical="center"/>
      <protection/>
    </xf>
    <xf numFmtId="0" fontId="0" fillId="0" borderId="0" xfId="43" applyAlignment="1">
      <alignment vertical="center"/>
      <protection/>
    </xf>
    <xf numFmtId="2" fontId="0" fillId="0" borderId="0" xfId="43" applyNumberFormat="1">
      <alignment/>
      <protection/>
    </xf>
    <xf numFmtId="165" fontId="0" fillId="0" borderId="0" xfId="42" applyNumberFormat="1">
      <alignment/>
      <protection/>
    </xf>
    <xf numFmtId="166" fontId="0" fillId="0" borderId="0" xfId="42" applyNumberFormat="1">
      <alignment/>
      <protection/>
    </xf>
    <xf numFmtId="0" fontId="0" fillId="0" borderId="0" xfId="43">
      <alignment/>
      <protection/>
    </xf>
    <xf numFmtId="166" fontId="0" fillId="0" borderId="0" xfId="42" applyNumberFormat="1" applyAlignment="1">
      <alignment horizontal="center"/>
      <protection/>
    </xf>
    <xf numFmtId="0" fontId="0" fillId="0" borderId="0" xfId="43" applyAlignment="1">
      <alignment vertical="center" wrapText="1"/>
      <protection/>
    </xf>
    <xf numFmtId="169" fontId="0" fillId="0" borderId="0" xfId="43" applyNumberFormat="1" applyAlignment="1">
      <alignment vertical="center" wrapText="1"/>
      <protection/>
    </xf>
    <xf numFmtId="0" fontId="4" fillId="0" borderId="0" xfId="43" applyFont="1">
      <alignment/>
      <protection/>
    </xf>
    <xf numFmtId="169" fontId="4" fillId="0" borderId="0" xfId="43" applyNumberFormat="1" applyFont="1">
      <alignment/>
      <protection/>
    </xf>
    <xf numFmtId="9" fontId="3" fillId="0" borderId="0" xfId="43" applyNumberFormat="1" applyFont="1">
      <alignment/>
      <protection/>
    </xf>
    <xf numFmtId="170" fontId="0" fillId="0" borderId="0" xfId="43" applyNumberFormat="1" applyAlignment="1">
      <alignment horizontal="right" vertical="center"/>
      <protection/>
    </xf>
    <xf numFmtId="0" fontId="3" fillId="0" borderId="0" xfId="43" applyFont="1" applyAlignment="1">
      <alignment horizontal="right"/>
      <protection/>
    </xf>
    <xf numFmtId="170" fontId="0" fillId="0" borderId="0" xfId="43" applyNumberFormat="1">
      <alignment/>
      <protection/>
    </xf>
    <xf numFmtId="168" fontId="0" fillId="0" borderId="0" xfId="51" applyNumberFormat="1" applyFont="1" applyFill="1" applyBorder="1" applyAlignment="1" applyProtection="1">
      <alignment horizontal="center"/>
      <protection/>
    </xf>
    <xf numFmtId="2" fontId="3" fillId="0" borderId="0" xfId="43" applyNumberFormat="1" applyFont="1">
      <alignment/>
      <protection/>
    </xf>
    <xf numFmtId="166" fontId="3" fillId="0" borderId="0" xfId="42" applyNumberFormat="1" applyFont="1">
      <alignment/>
      <protection/>
    </xf>
    <xf numFmtId="1" fontId="3" fillId="0" borderId="0" xfId="43" applyNumberFormat="1" applyFont="1" applyAlignment="1">
      <alignment horizontal="left"/>
      <protection/>
    </xf>
    <xf numFmtId="2" fontId="5" fillId="0" borderId="0" xfId="43" applyNumberFormat="1" applyFont="1" applyAlignment="1">
      <alignment horizontal="center" vertical="center" wrapText="1"/>
      <protection/>
    </xf>
    <xf numFmtId="165" fontId="5" fillId="0" borderId="0" xfId="42" applyNumberFormat="1" applyFont="1" applyAlignment="1">
      <alignment horizontal="center" vertical="center" wrapText="1"/>
      <protection/>
    </xf>
    <xf numFmtId="166" fontId="5" fillId="0" borderId="0" xfId="42" applyNumberFormat="1" applyFont="1" applyAlignment="1">
      <alignment horizontal="center" vertical="center" wrapText="1"/>
      <protection/>
    </xf>
    <xf numFmtId="2" fontId="4" fillId="0" borderId="0" xfId="43" applyNumberFormat="1" applyFont="1" applyAlignment="1">
      <alignment horizontal="center"/>
      <protection/>
    </xf>
    <xf numFmtId="165" fontId="4" fillId="0" borderId="0" xfId="42" applyNumberFormat="1" applyFont="1">
      <alignment/>
      <protection/>
    </xf>
    <xf numFmtId="166" fontId="4" fillId="0" borderId="0" xfId="42" applyNumberFormat="1" applyFont="1" applyAlignment="1">
      <alignment horizontal="right" vertical="center"/>
      <protection/>
    </xf>
    <xf numFmtId="166" fontId="4" fillId="0" borderId="0" xfId="42" applyNumberFormat="1" applyFont="1" applyProtection="1">
      <alignment/>
      <protection hidden="1"/>
    </xf>
    <xf numFmtId="165" fontId="0" fillId="0" borderId="0" xfId="42" applyNumberFormat="1" applyAlignment="1">
      <alignment horizontal="center"/>
      <protection/>
    </xf>
    <xf numFmtId="166" fontId="7" fillId="0" borderId="0" xfId="42" applyNumberFormat="1" applyFont="1" applyAlignment="1">
      <alignment vertical="center"/>
      <protection/>
    </xf>
    <xf numFmtId="9" fontId="4" fillId="0" borderId="0" xfId="51" applyFont="1" applyFill="1" applyBorder="1" applyAlignment="1" applyProtection="1">
      <alignment horizontal="center" vertical="center"/>
      <protection/>
    </xf>
    <xf numFmtId="168" fontId="4" fillId="0" borderId="0" xfId="51" applyNumberFormat="1" applyFont="1" applyFill="1" applyBorder="1" applyAlignment="1" applyProtection="1">
      <alignment horizontal="center" vertical="center"/>
      <protection/>
    </xf>
    <xf numFmtId="166" fontId="9" fillId="0" borderId="0" xfId="42" applyNumberFormat="1" applyFont="1" applyAlignment="1">
      <alignment horizontal="right"/>
      <protection/>
    </xf>
    <xf numFmtId="166" fontId="11" fillId="0" borderId="0" xfId="42" applyNumberFormat="1" applyFont="1" applyAlignment="1">
      <alignment vertical="center"/>
      <protection/>
    </xf>
    <xf numFmtId="10" fontId="3" fillId="0" borderId="0" xfId="43" applyNumberFormat="1" applyFont="1" applyAlignment="1">
      <alignment horizontal="right"/>
      <protection/>
    </xf>
    <xf numFmtId="2" fontId="3" fillId="0" borderId="10" xfId="43" applyNumberFormat="1" applyFont="1" applyBorder="1" applyAlignment="1">
      <alignment horizontal="center"/>
      <protection/>
    </xf>
    <xf numFmtId="169" fontId="0" fillId="0" borderId="0" xfId="43" applyNumberFormat="1">
      <alignment/>
      <protection/>
    </xf>
    <xf numFmtId="0" fontId="6" fillId="0" borderId="0" xfId="43" applyFont="1" applyAlignment="1">
      <alignment horizontal="center" vertical="center"/>
      <protection/>
    </xf>
    <xf numFmtId="171" fontId="8" fillId="0" borderId="0" xfId="43" applyNumberFormat="1" applyFont="1">
      <alignment/>
      <protection/>
    </xf>
    <xf numFmtId="0" fontId="13" fillId="12" borderId="0" xfId="43" applyFont="1" applyFill="1">
      <alignment/>
      <protection/>
    </xf>
    <xf numFmtId="0" fontId="0" fillId="0" borderId="0" xfId="0" applyAlignment="1">
      <alignment horizontal="center"/>
    </xf>
    <xf numFmtId="0" fontId="4" fillId="0" borderId="0" xfId="43" applyFont="1" applyAlignment="1">
      <alignment horizontal="left" vertical="center" wrapText="1"/>
      <protection/>
    </xf>
    <xf numFmtId="0" fontId="17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2" fontId="4" fillId="0" borderId="0" xfId="0" applyNumberFormat="1" applyFont="1" applyAlignment="1">
      <alignment horizontal="center" vertical="center"/>
    </xf>
    <xf numFmtId="0" fontId="18" fillId="0" borderId="0" xfId="43" applyFont="1">
      <alignment/>
      <protection/>
    </xf>
    <xf numFmtId="2" fontId="3" fillId="0" borderId="0" xfId="43" applyNumberFormat="1" applyFont="1" applyAlignment="1">
      <alignment vertical="center"/>
      <protection/>
    </xf>
    <xf numFmtId="0" fontId="0" fillId="0" borderId="0" xfId="0" applyAlignment="1">
      <alignment horizontal="right"/>
    </xf>
    <xf numFmtId="166" fontId="4" fillId="0" borderId="0" xfId="42" applyNumberFormat="1" applyFont="1" applyAlignment="1">
      <alignment horizontal="right" vertical="center"/>
      <protection/>
    </xf>
    <xf numFmtId="0" fontId="4" fillId="0" borderId="11" xfId="43" applyFont="1" applyBorder="1">
      <alignment/>
      <protection/>
    </xf>
    <xf numFmtId="0" fontId="4" fillId="0" borderId="12" xfId="43" applyFont="1" applyBorder="1">
      <alignment/>
      <protection/>
    </xf>
    <xf numFmtId="0" fontId="0" fillId="0" borderId="12" xfId="43" applyBorder="1">
      <alignment/>
      <protection/>
    </xf>
    <xf numFmtId="9" fontId="3" fillId="0" borderId="13" xfId="43" applyNumberFormat="1" applyFont="1" applyBorder="1">
      <alignment/>
      <protection/>
    </xf>
    <xf numFmtId="0" fontId="4" fillId="0" borderId="13" xfId="43" applyFont="1" applyBorder="1">
      <alignment/>
      <protection/>
    </xf>
    <xf numFmtId="0" fontId="4" fillId="0" borderId="14" xfId="43" applyFont="1" applyBorder="1">
      <alignment/>
      <protection/>
    </xf>
    <xf numFmtId="0" fontId="4" fillId="0" borderId="15" xfId="43" applyFont="1" applyBorder="1">
      <alignment/>
      <protection/>
    </xf>
    <xf numFmtId="0" fontId="0" fillId="0" borderId="15" xfId="43" applyBorder="1">
      <alignment/>
      <protection/>
    </xf>
    <xf numFmtId="0" fontId="0" fillId="0" borderId="16" xfId="43" applyBorder="1">
      <alignment/>
      <protection/>
    </xf>
    <xf numFmtId="10" fontId="3" fillId="0" borderId="17" xfId="43" applyNumberFormat="1" applyFont="1" applyBorder="1" applyAlignment="1">
      <alignment horizontal="right"/>
      <protection/>
    </xf>
    <xf numFmtId="2" fontId="3" fillId="33" borderId="18" xfId="43" applyNumberFormat="1" applyFont="1" applyFill="1" applyBorder="1" applyAlignment="1">
      <alignment horizontal="center"/>
      <protection/>
    </xf>
    <xf numFmtId="0" fontId="0" fillId="0" borderId="17" xfId="43" applyBorder="1">
      <alignment/>
      <protection/>
    </xf>
    <xf numFmtId="0" fontId="0" fillId="0" borderId="19" xfId="43" applyBorder="1">
      <alignment/>
      <protection/>
    </xf>
    <xf numFmtId="173" fontId="0" fillId="0" borderId="13" xfId="43" applyNumberFormat="1" applyBorder="1" applyAlignment="1">
      <alignment horizontal="right" vertical="center"/>
      <protection/>
    </xf>
    <xf numFmtId="0" fontId="4" fillId="0" borderId="0" xfId="43" applyFont="1">
      <alignment/>
      <protection/>
    </xf>
    <xf numFmtId="172" fontId="4" fillId="0" borderId="0" xfId="0" applyNumberFormat="1" applyFont="1" applyAlignment="1">
      <alignment horizontal="right"/>
    </xf>
    <xf numFmtId="165" fontId="10" fillId="0" borderId="0" xfId="42" applyNumberFormat="1" applyFont="1" applyAlignment="1">
      <alignment horizontal="center" vertical="center"/>
      <protection/>
    </xf>
    <xf numFmtId="165" fontId="3" fillId="0" borderId="0" xfId="42" applyNumberFormat="1" applyFont="1" applyAlignment="1">
      <alignment horizontal="center"/>
      <protection/>
    </xf>
    <xf numFmtId="2" fontId="3" fillId="12" borderId="0" xfId="43" applyNumberFormat="1" applyFont="1" applyFill="1" applyAlignment="1">
      <alignment horizontal="left" vertical="center"/>
      <protection/>
    </xf>
    <xf numFmtId="2" fontId="3" fillId="0" borderId="0" xfId="43" applyNumberFormat="1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165" fontId="3" fillId="0" borderId="0" xfId="42" applyNumberFormat="1" applyFont="1" applyAlignment="1">
      <alignment horizontal="center" vertical="center" wrapText="1"/>
      <protection/>
    </xf>
    <xf numFmtId="2" fontId="0" fillId="0" borderId="0" xfId="43" applyNumberFormat="1" applyFont="1">
      <alignment/>
      <protection/>
    </xf>
    <xf numFmtId="165" fontId="0" fillId="0" borderId="0" xfId="42" applyNumberFormat="1" applyFont="1">
      <alignment/>
      <protection/>
    </xf>
    <xf numFmtId="166" fontId="0" fillId="0" borderId="0" xfId="42" applyNumberFormat="1" applyFont="1">
      <alignment/>
      <protection/>
    </xf>
    <xf numFmtId="166" fontId="3" fillId="0" borderId="0" xfId="42" applyNumberFormat="1" applyFont="1" applyAlignment="1">
      <alignment horizontal="right"/>
      <protection/>
    </xf>
    <xf numFmtId="166" fontId="3" fillId="0" borderId="0" xfId="42" applyNumberFormat="1" applyFont="1">
      <alignment/>
      <protection/>
    </xf>
    <xf numFmtId="166" fontId="0" fillId="0" borderId="0" xfId="42" applyNumberFormat="1" applyFont="1" applyAlignment="1">
      <alignment horizontal="right"/>
      <protection/>
    </xf>
    <xf numFmtId="0" fontId="0" fillId="0" borderId="0" xfId="43" applyFont="1">
      <alignment/>
      <protection/>
    </xf>
    <xf numFmtId="166" fontId="0" fillId="0" borderId="0" xfId="42" applyNumberFormat="1" applyFont="1" applyAlignment="1">
      <alignment horizontal="center"/>
      <protection/>
    </xf>
    <xf numFmtId="167" fontId="3" fillId="12" borderId="0" xfId="42" applyNumberFormat="1" applyFont="1" applyFill="1" applyAlignment="1">
      <alignment horizontal="center"/>
      <protection/>
    </xf>
    <xf numFmtId="2" fontId="0" fillId="0" borderId="0" xfId="0" applyNumberFormat="1" applyFont="1" applyAlignment="1">
      <alignment/>
    </xf>
    <xf numFmtId="2" fontId="3" fillId="0" borderId="0" xfId="43" applyNumberFormat="1" applyFont="1" applyAlignment="1">
      <alignment horizontal="center" vertical="center"/>
      <protection/>
    </xf>
    <xf numFmtId="2" fontId="3" fillId="12" borderId="0" xfId="43" applyNumberFormat="1" applyFont="1" applyFill="1" applyAlignment="1">
      <alignment vertical="center"/>
      <protection/>
    </xf>
    <xf numFmtId="2" fontId="0" fillId="12" borderId="0" xfId="43" applyNumberFormat="1" applyFont="1" applyFill="1" applyAlignment="1">
      <alignment horizontal="center"/>
      <protection/>
    </xf>
    <xf numFmtId="166" fontId="0" fillId="12" borderId="0" xfId="42" applyNumberFormat="1" applyFont="1" applyFill="1">
      <alignment/>
      <protection/>
    </xf>
    <xf numFmtId="1" fontId="3" fillId="0" borderId="0" xfId="43" applyNumberFormat="1" applyFont="1" applyAlignment="1">
      <alignment horizontal="left"/>
      <protection/>
    </xf>
    <xf numFmtId="166" fontId="0" fillId="12" borderId="0" xfId="42" applyNumberFormat="1" applyFont="1" applyFill="1" applyProtection="1">
      <alignment/>
      <protection hidden="1"/>
    </xf>
    <xf numFmtId="166" fontId="3" fillId="0" borderId="0" xfId="42" applyNumberFormat="1" applyFont="1" applyAlignment="1">
      <alignment horizontal="center" vertical="center" wrapText="1"/>
      <protection/>
    </xf>
    <xf numFmtId="2" fontId="3" fillId="0" borderId="0" xfId="43" applyNumberFormat="1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 horizontal="right" vertical="center"/>
      <protection/>
    </xf>
    <xf numFmtId="0" fontId="3" fillId="0" borderId="0" xfId="43" applyFont="1">
      <alignment/>
      <protection/>
    </xf>
    <xf numFmtId="168" fontId="0" fillId="12" borderId="0" xfId="51" applyNumberFormat="1" applyFill="1" applyBorder="1" applyAlignment="1" applyProtection="1">
      <alignment horizontal="center"/>
      <protection/>
    </xf>
    <xf numFmtId="166" fontId="0" fillId="0" borderId="0" xfId="42" applyNumberFormat="1" applyFont="1" applyProtection="1">
      <alignment/>
      <protection hidden="1"/>
    </xf>
    <xf numFmtId="168" fontId="0" fillId="0" borderId="0" xfId="51" applyNumberFormat="1" applyFill="1" applyBorder="1" applyAlignment="1" applyProtection="1">
      <alignment horizontal="center"/>
      <protection/>
    </xf>
    <xf numFmtId="165" fontId="0" fillId="0" borderId="0" xfId="42" applyNumberFormat="1" applyFont="1" applyAlignment="1">
      <alignment horizontal="center"/>
      <protection/>
    </xf>
    <xf numFmtId="2" fontId="3" fillId="0" borderId="0" xfId="43" applyNumberFormat="1" applyFont="1">
      <alignment/>
      <protection/>
    </xf>
    <xf numFmtId="166" fontId="3" fillId="0" borderId="0" xfId="42" applyNumberFormat="1" applyFont="1" applyAlignment="1">
      <alignment vertical="center"/>
      <protection/>
    </xf>
    <xf numFmtId="166" fontId="0" fillId="0" borderId="0" xfId="46" applyNumberFormat="1" applyFill="1" applyBorder="1" applyAlignment="1" applyProtection="1">
      <alignment/>
      <protection/>
    </xf>
    <xf numFmtId="2" fontId="0" fillId="0" borderId="0" xfId="43" applyNumberFormat="1" applyFont="1" applyAlignment="1">
      <alignment vertical="center" wrapText="1"/>
      <protection/>
    </xf>
    <xf numFmtId="165" fontId="3" fillId="12" borderId="0" xfId="42" applyNumberFormat="1" applyFont="1" applyFill="1" applyAlignment="1">
      <alignment horizontal="left" vertical="center" wrapText="1"/>
      <protection/>
    </xf>
    <xf numFmtId="2" fontId="3" fillId="12" borderId="0" xfId="43" applyNumberFormat="1" applyFont="1" applyFill="1" applyAlignment="1">
      <alignment horizontal="left"/>
      <protection/>
    </xf>
    <xf numFmtId="166" fontId="14" fillId="0" borderId="0" xfId="42" applyNumberFormat="1" applyFont="1" applyAlignment="1">
      <alignment horizontal="right" vertical="center"/>
      <protection/>
    </xf>
    <xf numFmtId="0" fontId="4" fillId="34" borderId="0" xfId="0" applyFont="1" applyFill="1" applyAlignment="1">
      <alignment/>
    </xf>
    <xf numFmtId="0" fontId="5" fillId="0" borderId="0" xfId="43" applyFont="1" applyAlignment="1">
      <alignment horizontal="center" vertical="center"/>
      <protection/>
    </xf>
    <xf numFmtId="172" fontId="3" fillId="0" borderId="0" xfId="42" applyNumberFormat="1" applyFont="1" applyAlignment="1">
      <alignment vertical="center"/>
      <protection/>
    </xf>
    <xf numFmtId="172" fontId="4" fillId="0" borderId="0" xfId="42" applyNumberFormat="1" applyFont="1" applyAlignment="1">
      <alignment horizontal="right"/>
      <protection/>
    </xf>
    <xf numFmtId="10" fontId="4" fillId="0" borderId="0" xfId="51" applyNumberFormat="1" applyFont="1" applyFill="1" applyBorder="1" applyAlignment="1" applyProtection="1">
      <alignment horizontal="center"/>
      <protection/>
    </xf>
    <xf numFmtId="0" fontId="4" fillId="0" borderId="20" xfId="43" applyFont="1" applyBorder="1">
      <alignment/>
      <protection/>
    </xf>
    <xf numFmtId="0" fontId="4" fillId="0" borderId="21" xfId="43" applyFont="1" applyBorder="1">
      <alignment/>
      <protection/>
    </xf>
    <xf numFmtId="0" fontId="4" fillId="0" borderId="22" xfId="43" applyFont="1" applyBorder="1">
      <alignment/>
      <protection/>
    </xf>
    <xf numFmtId="0" fontId="4" fillId="0" borderId="23" xfId="43" applyFont="1" applyBorder="1">
      <alignment/>
      <protection/>
    </xf>
    <xf numFmtId="0" fontId="0" fillId="0" borderId="22" xfId="43" applyBorder="1">
      <alignment/>
      <protection/>
    </xf>
    <xf numFmtId="0" fontId="4" fillId="0" borderId="23" xfId="43" applyFont="1" applyBorder="1" applyAlignment="1">
      <alignment horizontal="left" vertical="center" wrapText="1"/>
      <protection/>
    </xf>
    <xf numFmtId="0" fontId="4" fillId="0" borderId="23" xfId="0" applyFont="1" applyBorder="1" applyAlignment="1">
      <alignment/>
    </xf>
    <xf numFmtId="169" fontId="0" fillId="0" borderId="22" xfId="43" applyNumberFormat="1" applyBorder="1" applyAlignment="1">
      <alignment vertical="center" wrapText="1"/>
      <protection/>
    </xf>
    <xf numFmtId="169" fontId="4" fillId="0" borderId="22" xfId="43" applyNumberFormat="1" applyFont="1" applyBorder="1">
      <alignment/>
      <protection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4" fillId="0" borderId="25" xfId="43" applyFont="1" applyBorder="1">
      <alignment/>
      <protection/>
    </xf>
    <xf numFmtId="172" fontId="4" fillId="35" borderId="0" xfId="0" applyNumberFormat="1" applyFont="1" applyFill="1" applyAlignment="1">
      <alignment horizontal="right"/>
    </xf>
    <xf numFmtId="175" fontId="4" fillId="35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18" fillId="0" borderId="0" xfId="43" applyNumberFormat="1" applyFont="1" applyAlignment="1">
      <alignment horizontal="center" vertical="center" wrapText="1"/>
      <protection/>
    </xf>
    <xf numFmtId="165" fontId="18" fillId="0" borderId="0" xfId="42" applyNumberFormat="1" applyFont="1" applyAlignment="1">
      <alignment horizontal="right" vertical="center" wrapText="1"/>
      <protection/>
    </xf>
    <xf numFmtId="166" fontId="18" fillId="0" borderId="0" xfId="42" applyNumberFormat="1" applyFont="1" applyAlignment="1">
      <alignment horizontal="right" vertical="center" wrapText="1"/>
      <protection/>
    </xf>
    <xf numFmtId="2" fontId="4" fillId="35" borderId="0" xfId="0" applyNumberFormat="1" applyFont="1" applyFill="1" applyAlignment="1">
      <alignment horizontal="center"/>
    </xf>
    <xf numFmtId="165" fontId="4" fillId="35" borderId="0" xfId="42" applyNumberFormat="1" applyFont="1" applyFill="1" applyAlignment="1">
      <alignment horizontal="right"/>
      <protection/>
    </xf>
    <xf numFmtId="166" fontId="4" fillId="35" borderId="0" xfId="42" applyNumberFormat="1" applyFont="1" applyFill="1" applyAlignment="1">
      <alignment horizontal="right"/>
      <protection/>
    </xf>
    <xf numFmtId="0" fontId="0" fillId="35" borderId="0" xfId="0" applyFill="1" applyAlignment="1">
      <alignment/>
    </xf>
    <xf numFmtId="2" fontId="4" fillId="35" borderId="0" xfId="0" applyNumberFormat="1" applyFont="1" applyFill="1" applyAlignment="1">
      <alignment horizontal="right"/>
    </xf>
    <xf numFmtId="0" fontId="4" fillId="35" borderId="0" xfId="0" applyFont="1" applyFill="1" applyAlignment="1">
      <alignment horizontal="center"/>
    </xf>
    <xf numFmtId="10" fontId="4" fillId="0" borderId="0" xfId="0" applyNumberFormat="1" applyFont="1" applyAlignment="1">
      <alignment/>
    </xf>
    <xf numFmtId="10" fontId="4" fillId="0" borderId="0" xfId="51" applyNumberFormat="1" applyFont="1" applyBorder="1" applyAlignment="1">
      <alignment horizontal="center"/>
    </xf>
    <xf numFmtId="166" fontId="5" fillId="36" borderId="0" xfId="42" applyNumberFormat="1" applyFont="1" applyFill="1" applyAlignment="1">
      <alignment horizontal="left" vertical="center"/>
      <protection/>
    </xf>
    <xf numFmtId="172" fontId="7" fillId="36" borderId="0" xfId="42" applyNumberFormat="1" applyFont="1" applyFill="1" applyAlignment="1">
      <alignment horizontal="right" vertical="center"/>
      <protection/>
    </xf>
    <xf numFmtId="2" fontId="4" fillId="35" borderId="0" xfId="0" applyNumberFormat="1" applyFont="1" applyFill="1" applyAlignment="1">
      <alignment/>
    </xf>
    <xf numFmtId="2" fontId="4" fillId="35" borderId="0" xfId="43" applyNumberFormat="1" applyFont="1" applyFill="1" applyAlignment="1">
      <alignment horizontal="center"/>
      <protection/>
    </xf>
    <xf numFmtId="165" fontId="4" fillId="35" borderId="0" xfId="42" applyNumberFormat="1" applyFont="1" applyFill="1" applyAlignment="1">
      <alignment horizontal="right"/>
      <protection/>
    </xf>
    <xf numFmtId="166" fontId="4" fillId="35" borderId="0" xfId="42" applyNumberFormat="1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166" fontId="18" fillId="0" borderId="0" xfId="42" applyNumberFormat="1" applyFont="1" applyAlignment="1">
      <alignment horizontal="center" vertical="center" wrapText="1"/>
      <protection/>
    </xf>
    <xf numFmtId="2" fontId="18" fillId="0" borderId="0" xfId="43" applyNumberFormat="1" applyFont="1" applyAlignment="1">
      <alignment horizontal="right" vertical="center" wrapText="1"/>
      <protection/>
    </xf>
    <xf numFmtId="174" fontId="4" fillId="35" borderId="0" xfId="0" applyNumberFormat="1" applyFont="1" applyFill="1" applyAlignment="1">
      <alignment/>
    </xf>
    <xf numFmtId="172" fontId="4" fillId="35" borderId="0" xfId="42" applyNumberFormat="1" applyFont="1" applyFill="1" applyProtection="1">
      <alignment/>
      <protection hidden="1"/>
    </xf>
    <xf numFmtId="9" fontId="4" fillId="35" borderId="0" xfId="51" applyFont="1" applyFill="1" applyBorder="1" applyAlignment="1" applyProtection="1">
      <alignment horizontal="right" vertical="center"/>
      <protection/>
    </xf>
    <xf numFmtId="2" fontId="0" fillId="12" borderId="0" xfId="43" applyNumberFormat="1" applyFont="1" applyFill="1" applyAlignment="1">
      <alignment horizontal="center"/>
      <protection/>
    </xf>
    <xf numFmtId="1" fontId="0" fillId="12" borderId="0" xfId="43" applyNumberFormat="1" applyFont="1" applyFill="1" applyAlignment="1">
      <alignment horizontal="center"/>
      <protection/>
    </xf>
    <xf numFmtId="1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 horizontal="center" vertical="center" wrapText="1"/>
    </xf>
    <xf numFmtId="175" fontId="4" fillId="35" borderId="0" xfId="0" applyNumberFormat="1" applyFont="1" applyFill="1" applyAlignment="1">
      <alignment horizontal="center" vertical="center" wrapText="1"/>
    </xf>
    <xf numFmtId="2" fontId="4" fillId="35" borderId="0" xfId="43" applyNumberFormat="1" applyFont="1" applyFill="1" applyAlignment="1">
      <alignment horizontal="center" vertical="center" wrapText="1"/>
      <protection/>
    </xf>
    <xf numFmtId="166" fontId="0" fillId="12" borderId="0" xfId="42" applyNumberFormat="1" applyFont="1" applyFill="1">
      <alignment/>
      <protection/>
    </xf>
    <xf numFmtId="0" fontId="4" fillId="35" borderId="0" xfId="0" applyFont="1" applyFill="1" applyAlignment="1">
      <alignment horizontal="left" vertical="center" wrapText="1"/>
    </xf>
    <xf numFmtId="2" fontId="4" fillId="35" borderId="0" xfId="43" applyNumberFormat="1" applyFont="1" applyFill="1" applyAlignment="1" quotePrefix="1">
      <alignment horizontal="center" vertical="center" wrapText="1"/>
      <protection/>
    </xf>
    <xf numFmtId="2" fontId="4" fillId="35" borderId="0" xfId="43" applyNumberFormat="1" applyFont="1" applyFill="1" applyAlignment="1">
      <alignment horizontal="center" wrapText="1"/>
      <protection/>
    </xf>
    <xf numFmtId="10" fontId="3" fillId="0" borderId="0" xfId="51" applyNumberFormat="1" applyFont="1" applyBorder="1" applyAlignment="1">
      <alignment horizontal="center" vertical="center"/>
    </xf>
    <xf numFmtId="0" fontId="0" fillId="12" borderId="0" xfId="43" applyFont="1" applyFill="1" applyAlignment="1">
      <alignment horizontal="center"/>
      <protection/>
    </xf>
    <xf numFmtId="2" fontId="4" fillId="12" borderId="0" xfId="43" applyNumberFormat="1" applyFont="1" applyFill="1" applyAlignment="1">
      <alignment horizontal="center" vertical="center" wrapText="1"/>
      <protection/>
    </xf>
    <xf numFmtId="2" fontId="4" fillId="12" borderId="0" xfId="43" applyNumberFormat="1" applyFont="1" applyFill="1" applyAlignment="1">
      <alignment horizontal="center" wrapText="1"/>
      <protection/>
    </xf>
    <xf numFmtId="165" fontId="3" fillId="0" borderId="0" xfId="42" applyNumberFormat="1" applyFont="1" applyAlignment="1">
      <alignment horizontal="center" vertical="center"/>
      <protection/>
    </xf>
    <xf numFmtId="166" fontId="3" fillId="0" borderId="0" xfId="42" applyNumberFormat="1" applyFont="1" applyAlignment="1">
      <alignment horizontal="center" vertical="center" wrapText="1"/>
      <protection/>
    </xf>
    <xf numFmtId="166" fontId="0" fillId="0" borderId="0" xfId="42" applyNumberFormat="1" applyAlignment="1">
      <alignment horizontal="center"/>
      <protection/>
    </xf>
    <xf numFmtId="166" fontId="3" fillId="0" borderId="0" xfId="42" applyNumberFormat="1" applyFont="1" applyAlignment="1">
      <alignment horizontal="center"/>
      <protection/>
    </xf>
    <xf numFmtId="166" fontId="3" fillId="0" borderId="0" xfId="42" applyNumberFormat="1" applyFont="1" applyAlignment="1">
      <alignment horizontal="center" vertical="center"/>
      <protection/>
    </xf>
    <xf numFmtId="166" fontId="3" fillId="0" borderId="0" xfId="42" applyNumberFormat="1" applyFont="1" applyAlignment="1">
      <alignment horizontal="center" vertical="center"/>
      <protection/>
    </xf>
    <xf numFmtId="166" fontId="11" fillId="0" borderId="0" xfId="42" applyNumberFormat="1" applyFont="1" applyAlignment="1">
      <alignment horizontal="center" vertical="center"/>
      <protection/>
    </xf>
    <xf numFmtId="165" fontId="10" fillId="0" borderId="0" xfId="42" applyNumberFormat="1" applyFont="1" applyAlignment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0" fontId="11" fillId="0" borderId="0" xfId="43" applyFont="1" applyAlignment="1">
      <alignment horizontal="center" vertical="center"/>
      <protection/>
    </xf>
    <xf numFmtId="172" fontId="19" fillId="36" borderId="0" xfId="42" applyNumberFormat="1" applyFont="1" applyFill="1" applyAlignment="1">
      <alignment horizontal="center" vertical="center"/>
      <protection/>
    </xf>
    <xf numFmtId="0" fontId="12" fillId="34" borderId="0" xfId="0" applyFont="1" applyFill="1" applyAlignment="1">
      <alignment horizontal="left" vertical="top" wrapText="1"/>
    </xf>
    <xf numFmtId="0" fontId="14" fillId="34" borderId="0" xfId="0" applyFont="1" applyFill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1" fillId="36" borderId="0" xfId="0" applyFont="1" applyFill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Comma [0]" xfId="42"/>
    <cellStyle name="Excel Built-in Normal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  <cellStyle name="Valuta 10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L62"/>
  <sheetViews>
    <sheetView tabSelected="1" view="pageBreakPreview" zoomScale="115" zoomScaleNormal="115" zoomScaleSheetLayoutView="115" zoomScalePageLayoutView="0" workbookViewId="0" topLeftCell="A1">
      <selection activeCell="G43" sqref="G43"/>
    </sheetView>
  </sheetViews>
  <sheetFormatPr defaultColWidth="9.140625" defaultRowHeight="12.75"/>
  <cols>
    <col min="1" max="1" width="44.00390625" style="6" bestFit="1" customWidth="1"/>
    <col min="2" max="2" width="24.7109375" style="6" customWidth="1"/>
    <col min="3" max="3" width="10.7109375" style="6" customWidth="1"/>
    <col min="4" max="4" width="10.7109375" style="1" customWidth="1"/>
    <col min="5" max="5" width="10.7109375" style="2" customWidth="1"/>
    <col min="6" max="6" width="20.7109375" style="6" customWidth="1"/>
    <col min="7" max="7" width="20.7109375" style="2" customWidth="1"/>
    <col min="9" max="9" width="32.57421875" style="0" bestFit="1" customWidth="1"/>
    <col min="10" max="10" width="10.8515625" style="0" bestFit="1" customWidth="1"/>
  </cols>
  <sheetData>
    <row r="1" spans="1:12" s="3" customFormat="1" ht="15" customHeight="1">
      <c r="A1" s="75" t="s">
        <v>44</v>
      </c>
      <c r="B1" s="76"/>
      <c r="C1" s="76"/>
      <c r="D1" s="76"/>
      <c r="E1" s="76"/>
      <c r="F1" s="13" t="s">
        <v>28</v>
      </c>
      <c r="G1" s="76"/>
      <c r="H1" s="8"/>
      <c r="I1" s="8"/>
      <c r="J1" s="8"/>
      <c r="K1" s="8"/>
      <c r="L1" s="8"/>
    </row>
    <row r="2" spans="1:12" s="3" customFormat="1" ht="15" customHeight="1">
      <c r="A2" s="75" t="s">
        <v>45</v>
      </c>
      <c r="B2" s="76"/>
      <c r="C2" s="76"/>
      <c r="D2" s="76"/>
      <c r="E2" s="76"/>
      <c r="F2" s="45" t="s">
        <v>27</v>
      </c>
      <c r="G2" s="75"/>
      <c r="H2" s="8"/>
      <c r="I2" s="8"/>
      <c r="J2" s="8"/>
      <c r="K2" s="8"/>
      <c r="L2" s="8"/>
    </row>
    <row r="3" spans="1:12" s="5" customFormat="1" ht="12.75">
      <c r="A3" s="108" t="s">
        <v>46</v>
      </c>
      <c r="B3" s="77"/>
      <c r="C3" s="78"/>
      <c r="D3" s="78"/>
      <c r="E3" s="78"/>
      <c r="F3" s="78"/>
      <c r="G3" s="78"/>
      <c r="H3" s="9"/>
      <c r="I3" s="9"/>
      <c r="J3" s="9"/>
      <c r="K3" s="9"/>
      <c r="L3" s="9"/>
    </row>
    <row r="4" spans="1:12" ht="12.75">
      <c r="A4" s="79"/>
      <c r="B4" s="79"/>
      <c r="C4" s="79"/>
      <c r="D4" s="80"/>
      <c r="E4" s="81"/>
      <c r="F4" s="79"/>
      <c r="G4" s="81"/>
      <c r="H4" s="13"/>
      <c r="J4" s="13"/>
      <c r="K4" s="13"/>
      <c r="L4" s="13"/>
    </row>
    <row r="5" spans="1:12" ht="12.75" customHeight="1" hidden="1">
      <c r="A5" s="79"/>
      <c r="B5" s="79"/>
      <c r="C5" s="79"/>
      <c r="D5" s="80"/>
      <c r="E5" s="82" t="s">
        <v>0</v>
      </c>
      <c r="F5" s="83" t="e">
        <f>#N/A</f>
        <v>#N/A</v>
      </c>
      <c r="G5" s="81"/>
      <c r="H5" s="13"/>
      <c r="I5" s="13"/>
      <c r="J5" s="13"/>
      <c r="K5" s="13"/>
      <c r="L5" s="13"/>
    </row>
    <row r="6" spans="1:12" ht="12.75" customHeight="1" hidden="1">
      <c r="A6" s="79"/>
      <c r="B6" s="79"/>
      <c r="C6" s="79"/>
      <c r="D6" s="80"/>
      <c r="E6" s="84" t="s">
        <v>1</v>
      </c>
      <c r="F6" s="83" t="e">
        <f>#N/A</f>
        <v>#N/A</v>
      </c>
      <c r="G6" s="81"/>
      <c r="H6" s="13"/>
      <c r="I6" s="13"/>
      <c r="J6" s="13"/>
      <c r="K6" s="13"/>
      <c r="L6" s="13"/>
    </row>
    <row r="7" spans="1:12" ht="12.75" customHeight="1" hidden="1">
      <c r="A7" s="79"/>
      <c r="B7" s="79"/>
      <c r="C7" s="79"/>
      <c r="D7" s="80"/>
      <c r="E7" s="84" t="s">
        <v>2</v>
      </c>
      <c r="F7" s="83" t="e">
        <f>#N/A</f>
        <v>#N/A</v>
      </c>
      <c r="G7" s="81"/>
      <c r="H7" s="13"/>
      <c r="I7" s="13"/>
      <c r="J7" s="13"/>
      <c r="K7" s="13"/>
      <c r="L7" s="13"/>
    </row>
    <row r="8" spans="1:12" ht="6" customHeight="1" hidden="1">
      <c r="A8" s="85"/>
      <c r="B8" s="85"/>
      <c r="C8" s="85"/>
      <c r="D8" s="80"/>
      <c r="E8" s="86"/>
      <c r="F8" s="79"/>
      <c r="G8" s="83"/>
      <c r="H8" s="13"/>
      <c r="I8" s="13"/>
      <c r="J8" s="13"/>
      <c r="K8" s="13"/>
      <c r="L8" s="13"/>
    </row>
    <row r="9" spans="1:12" ht="12.75" customHeight="1" hidden="1">
      <c r="A9" s="79"/>
      <c r="B9" s="79"/>
      <c r="C9" s="79"/>
      <c r="D9" s="80"/>
      <c r="E9" s="82" t="s">
        <v>3</v>
      </c>
      <c r="F9" s="83" t="e">
        <f>"#REF!"</f>
        <v>#REF!</v>
      </c>
      <c r="G9" s="81"/>
      <c r="H9" s="13"/>
      <c r="I9" s="13"/>
      <c r="J9" s="13"/>
      <c r="K9" s="13"/>
      <c r="L9" s="13"/>
    </row>
    <row r="10" spans="1:12" ht="12.75" customHeight="1" hidden="1">
      <c r="A10" s="79"/>
      <c r="B10" s="79"/>
      <c r="C10" s="79"/>
      <c r="D10" s="80"/>
      <c r="E10" s="84" t="s">
        <v>4</v>
      </c>
      <c r="F10" s="81" t="e">
        <f>"#REF!"</f>
        <v>#REF!</v>
      </c>
      <c r="G10" s="81"/>
      <c r="H10" s="13"/>
      <c r="I10" s="13"/>
      <c r="J10" s="13"/>
      <c r="K10" s="13"/>
      <c r="L10" s="13"/>
    </row>
    <row r="11" spans="1:12" ht="12.75" customHeight="1" hidden="1">
      <c r="A11" s="79"/>
      <c r="B11" s="79"/>
      <c r="C11" s="79"/>
      <c r="D11" s="80"/>
      <c r="E11" s="84"/>
      <c r="F11" s="79"/>
      <c r="G11" s="81"/>
      <c r="H11" s="13"/>
      <c r="I11" s="13"/>
      <c r="J11" s="13"/>
      <c r="K11" s="13"/>
      <c r="L11" s="13"/>
    </row>
    <row r="12" spans="1:12" ht="12.75">
      <c r="A12" s="109" t="s">
        <v>47</v>
      </c>
      <c r="B12" s="87">
        <v>2023</v>
      </c>
      <c r="C12" s="88"/>
      <c r="D12" s="78"/>
      <c r="E12" s="78"/>
      <c r="F12" s="78"/>
      <c r="G12" s="78"/>
      <c r="H12" s="13"/>
      <c r="J12" s="13"/>
      <c r="K12" s="13"/>
      <c r="L12" s="13"/>
    </row>
    <row r="13" spans="1:12" s="7" customFormat="1" ht="27.75" customHeight="1">
      <c r="A13" s="89"/>
      <c r="B13" s="89"/>
      <c r="C13" s="169"/>
      <c r="D13" s="169"/>
      <c r="E13" s="170"/>
      <c r="F13" s="170"/>
      <c r="G13" s="170"/>
      <c r="H13" s="15"/>
      <c r="I13" s="15"/>
      <c r="J13" s="15"/>
      <c r="K13" s="15"/>
      <c r="L13" s="43"/>
    </row>
    <row r="14" spans="1:12" ht="12.75">
      <c r="A14" s="90" t="s">
        <v>89</v>
      </c>
      <c r="B14" s="90"/>
      <c r="C14" s="90"/>
      <c r="D14" s="80"/>
      <c r="E14" s="81"/>
      <c r="F14" s="79"/>
      <c r="G14" s="81"/>
      <c r="H14" s="13"/>
      <c r="I14" s="13"/>
      <c r="J14" s="13"/>
      <c r="K14" s="13"/>
      <c r="L14" s="13"/>
    </row>
    <row r="15" spans="1:12" ht="25.5">
      <c r="A15" s="96" t="s">
        <v>5</v>
      </c>
      <c r="B15" s="96" t="s">
        <v>6</v>
      </c>
      <c r="C15" s="96" t="s">
        <v>7</v>
      </c>
      <c r="D15" s="95" t="s">
        <v>9</v>
      </c>
      <c r="E15" s="81"/>
      <c r="F15" s="172"/>
      <c r="G15" s="172"/>
      <c r="H15" s="13"/>
      <c r="I15" s="13"/>
      <c r="J15" s="13"/>
      <c r="K15" s="13"/>
      <c r="L15" s="13"/>
    </row>
    <row r="16" spans="1:12" ht="12.75">
      <c r="A16" s="166">
        <v>2004</v>
      </c>
      <c r="B16" s="155" t="s">
        <v>48</v>
      </c>
      <c r="C16" s="91" t="s">
        <v>21</v>
      </c>
      <c r="D16" s="92">
        <v>29.75</v>
      </c>
      <c r="E16" s="81"/>
      <c r="F16" s="79"/>
      <c r="G16" s="81"/>
      <c r="H16" s="13"/>
      <c r="I16" s="13"/>
      <c r="J16" s="13"/>
      <c r="K16" s="13"/>
      <c r="L16" s="13"/>
    </row>
    <row r="17" spans="1:12" ht="12.75">
      <c r="A17" s="166">
        <v>2003</v>
      </c>
      <c r="B17" s="155" t="s">
        <v>49</v>
      </c>
      <c r="C17" s="91" t="s">
        <v>21</v>
      </c>
      <c r="D17" s="94">
        <v>28.23</v>
      </c>
      <c r="E17" s="81"/>
      <c r="F17" s="93"/>
      <c r="G17" s="81"/>
      <c r="H17" s="13"/>
      <c r="I17" s="13"/>
      <c r="J17" s="13"/>
      <c r="K17" s="13"/>
      <c r="L17" s="13"/>
    </row>
    <row r="18" spans="1:12" s="7" customFormat="1" ht="12.75">
      <c r="A18" s="166">
        <v>2002</v>
      </c>
      <c r="B18" s="155" t="s">
        <v>88</v>
      </c>
      <c r="C18" s="91" t="s">
        <v>21</v>
      </c>
      <c r="D18" s="94">
        <v>26.17</v>
      </c>
      <c r="E18" s="95"/>
      <c r="F18" s="96"/>
      <c r="G18" s="95"/>
      <c r="H18" s="15"/>
      <c r="I18" s="16"/>
      <c r="J18" s="15"/>
      <c r="K18" s="15"/>
      <c r="L18" s="15"/>
    </row>
    <row r="19" spans="1:12" s="4" customFormat="1" ht="12.75">
      <c r="A19" s="166">
        <v>2001</v>
      </c>
      <c r="B19" s="155" t="s">
        <v>50</v>
      </c>
      <c r="C19" s="91" t="s">
        <v>21</v>
      </c>
      <c r="D19" s="92">
        <v>23.55</v>
      </c>
      <c r="E19" s="97"/>
      <c r="F19" s="89"/>
      <c r="G19" s="98"/>
      <c r="H19" s="17"/>
      <c r="I19" s="18"/>
      <c r="J19" s="17"/>
      <c r="K19" s="17"/>
      <c r="L19" s="17"/>
    </row>
    <row r="20" spans="1:12" s="4" customFormat="1" ht="12.75">
      <c r="A20" s="97"/>
      <c r="B20" s="97"/>
      <c r="C20" s="97"/>
      <c r="D20" s="80"/>
      <c r="E20" s="97"/>
      <c r="F20" s="89"/>
      <c r="G20" s="98"/>
      <c r="H20" s="17"/>
      <c r="I20" s="17"/>
      <c r="J20" s="17"/>
      <c r="K20" s="17"/>
      <c r="L20" s="17"/>
    </row>
    <row r="21" spans="2:12" s="4" customFormat="1" ht="12.75">
      <c r="B21" s="85" t="s">
        <v>17</v>
      </c>
      <c r="C21" s="100">
        <v>0.15</v>
      </c>
      <c r="D21" s="99" t="s">
        <v>11</v>
      </c>
      <c r="E21" s="97"/>
      <c r="F21" s="89"/>
      <c r="G21" s="98"/>
      <c r="H21" s="17"/>
      <c r="I21" s="19"/>
      <c r="J21" s="20"/>
      <c r="K21" s="17"/>
      <c r="L21" s="17"/>
    </row>
    <row r="22" spans="2:12" s="4" customFormat="1" ht="12.75">
      <c r="B22" s="85" t="s">
        <v>18</v>
      </c>
      <c r="C22" s="100">
        <v>0.1</v>
      </c>
      <c r="D22" s="85"/>
      <c r="E22" s="101"/>
      <c r="F22" s="89"/>
      <c r="G22" s="98"/>
      <c r="H22" s="17"/>
      <c r="I22" s="19"/>
      <c r="J22" s="20"/>
      <c r="K22" s="17"/>
      <c r="L22" s="17"/>
    </row>
    <row r="23" spans="2:12" ht="12.75">
      <c r="B23" s="85"/>
      <c r="C23" s="102"/>
      <c r="D23" s="85"/>
      <c r="E23" s="86"/>
      <c r="F23" s="79"/>
      <c r="G23" s="83"/>
      <c r="H23" s="13"/>
      <c r="I23" s="21"/>
      <c r="J23" s="22"/>
      <c r="K23" s="13"/>
      <c r="L23" s="13"/>
    </row>
    <row r="24" spans="2:12" ht="12.75">
      <c r="B24" s="85" t="s">
        <v>13</v>
      </c>
      <c r="C24" s="100">
        <v>0</v>
      </c>
      <c r="D24" s="99" t="s">
        <v>12</v>
      </c>
      <c r="E24" s="86"/>
      <c r="F24" s="79"/>
      <c r="G24" s="83"/>
      <c r="H24" s="13"/>
      <c r="I24" s="13"/>
      <c r="J24" s="13"/>
      <c r="K24" s="13"/>
      <c r="L24" s="13"/>
    </row>
    <row r="25" spans="1:12" ht="12.75">
      <c r="A25" s="85"/>
      <c r="B25" s="85" t="s">
        <v>14</v>
      </c>
      <c r="C25" s="100">
        <v>0</v>
      </c>
      <c r="D25" s="103"/>
      <c r="E25" s="81"/>
      <c r="F25" s="79"/>
      <c r="G25" s="81"/>
      <c r="H25" s="13"/>
      <c r="I25" s="13"/>
      <c r="J25" s="13"/>
      <c r="K25" s="13"/>
      <c r="L25" s="13"/>
    </row>
    <row r="26" spans="1:12" ht="12.75">
      <c r="A26" s="88"/>
      <c r="B26" s="88"/>
      <c r="C26" s="88"/>
      <c r="D26" s="103"/>
      <c r="E26" s="81"/>
      <c r="F26" s="79"/>
      <c r="G26" s="81"/>
      <c r="H26" s="13"/>
      <c r="I26" s="40"/>
      <c r="J26" s="41"/>
      <c r="K26" s="13"/>
      <c r="L26" s="13"/>
    </row>
    <row r="27" spans="1:12" ht="12.75">
      <c r="A27" s="90" t="s">
        <v>90</v>
      </c>
      <c r="B27" s="88"/>
      <c r="C27" s="88"/>
      <c r="D27" s="80"/>
      <c r="E27" s="81"/>
      <c r="F27" s="79"/>
      <c r="G27" s="83"/>
      <c r="H27" s="13"/>
      <c r="I27" s="13"/>
      <c r="J27" s="13"/>
      <c r="K27" s="13"/>
      <c r="L27" s="13"/>
    </row>
    <row r="28" spans="1:12" ht="25.5">
      <c r="A28" s="96" t="s">
        <v>5</v>
      </c>
      <c r="B28" s="96" t="s">
        <v>6</v>
      </c>
      <c r="C28" s="96" t="s">
        <v>7</v>
      </c>
      <c r="D28" s="95" t="s">
        <v>9</v>
      </c>
      <c r="F28" s="79"/>
      <c r="G28" s="83"/>
      <c r="H28" s="13"/>
      <c r="I28" s="13"/>
      <c r="J28" s="13"/>
      <c r="K28" s="13"/>
      <c r="L28" s="13"/>
    </row>
    <row r="29" spans="1:12" ht="22.5" customHeight="1">
      <c r="A29" s="156" t="s">
        <v>51</v>
      </c>
      <c r="B29" s="167" t="s">
        <v>86</v>
      </c>
      <c r="C29" s="91" t="s">
        <v>21</v>
      </c>
      <c r="D29" s="92">
        <v>62.48</v>
      </c>
      <c r="F29" s="79"/>
      <c r="G29" s="83"/>
      <c r="H29" s="13"/>
      <c r="I29" s="13"/>
      <c r="J29" s="13"/>
      <c r="K29" s="13"/>
      <c r="L29" s="13"/>
    </row>
    <row r="30" spans="1:12" ht="22.5" customHeight="1">
      <c r="A30" s="156" t="s">
        <v>91</v>
      </c>
      <c r="B30" s="168" t="s">
        <v>92</v>
      </c>
      <c r="C30" s="91" t="s">
        <v>21</v>
      </c>
      <c r="D30" s="161">
        <v>382.2</v>
      </c>
      <c r="F30" s="104"/>
      <c r="G30" s="81"/>
      <c r="H30" s="13"/>
      <c r="I30" s="13"/>
      <c r="J30" s="13"/>
      <c r="K30" s="13"/>
      <c r="L30" s="13"/>
    </row>
    <row r="31" spans="1:12" ht="22.5" customHeight="1">
      <c r="A31" s="156" t="s">
        <v>93</v>
      </c>
      <c r="B31" s="168" t="s">
        <v>94</v>
      </c>
      <c r="C31" s="155" t="s">
        <v>21</v>
      </c>
      <c r="D31" s="92">
        <v>134.86</v>
      </c>
      <c r="E31" s="173"/>
      <c r="F31" s="173"/>
      <c r="G31" s="105"/>
      <c r="H31" s="13"/>
      <c r="I31" s="13"/>
      <c r="J31" s="13"/>
      <c r="K31" s="13"/>
      <c r="L31" s="13"/>
    </row>
    <row r="32" spans="2:12" ht="12.75">
      <c r="B32" s="85"/>
      <c r="C32" s="85"/>
      <c r="D32" s="80"/>
      <c r="E32" s="81"/>
      <c r="F32" s="85"/>
      <c r="G32" s="81"/>
      <c r="H32" s="13"/>
      <c r="I32" s="13"/>
      <c r="J32" s="13"/>
      <c r="K32" s="13"/>
      <c r="L32" s="13"/>
    </row>
    <row r="33" spans="1:12" ht="21" customHeight="1">
      <c r="A33" s="90"/>
      <c r="B33" s="79"/>
      <c r="C33" s="79"/>
      <c r="D33" s="80"/>
      <c r="E33" s="81"/>
      <c r="F33" s="79"/>
      <c r="G33" s="81"/>
      <c r="H33" s="13"/>
      <c r="I33" s="13"/>
      <c r="J33" s="13"/>
      <c r="K33" s="13"/>
      <c r="L33" s="13"/>
    </row>
    <row r="34" spans="2:12" ht="12.75">
      <c r="B34" s="85" t="s">
        <v>17</v>
      </c>
      <c r="C34" s="100">
        <v>0.15</v>
      </c>
      <c r="D34" s="99" t="s">
        <v>11</v>
      </c>
      <c r="E34" s="106"/>
      <c r="F34" s="96"/>
      <c r="G34" s="95"/>
      <c r="H34" s="13"/>
      <c r="I34" s="13"/>
      <c r="J34" s="13"/>
      <c r="K34" s="13"/>
      <c r="L34" s="13"/>
    </row>
    <row r="35" spans="2:12" s="4" customFormat="1" ht="12.75">
      <c r="B35" s="85" t="s">
        <v>18</v>
      </c>
      <c r="C35" s="100">
        <v>0.1</v>
      </c>
      <c r="D35" s="85"/>
      <c r="E35" s="97"/>
      <c r="F35" s="107"/>
      <c r="G35" s="98"/>
      <c r="H35" s="17"/>
      <c r="I35" s="17"/>
      <c r="J35" s="17"/>
      <c r="K35" s="17"/>
      <c r="L35" s="17"/>
    </row>
    <row r="36" spans="2:12" s="4" customFormat="1" ht="12.75">
      <c r="B36" s="85"/>
      <c r="C36" s="102"/>
      <c r="D36" s="85"/>
      <c r="E36" s="97"/>
      <c r="F36" s="89"/>
      <c r="G36" s="98"/>
      <c r="H36" s="17"/>
      <c r="I36" s="17"/>
      <c r="J36" s="17"/>
      <c r="K36" s="17"/>
      <c r="L36" s="17"/>
    </row>
    <row r="37" spans="2:12" s="4" customFormat="1" ht="12.75">
      <c r="B37" s="85" t="s">
        <v>13</v>
      </c>
      <c r="C37" s="100">
        <v>0</v>
      </c>
      <c r="D37" s="99" t="s">
        <v>12</v>
      </c>
      <c r="E37" s="101"/>
      <c r="F37" s="89"/>
      <c r="G37" s="98"/>
      <c r="H37" s="17"/>
      <c r="I37" s="17"/>
      <c r="J37" s="17"/>
      <c r="K37" s="17"/>
      <c r="L37" s="17"/>
    </row>
    <row r="38" spans="1:12" s="4" customFormat="1" ht="12.75">
      <c r="A38" s="85"/>
      <c r="B38" s="85" t="s">
        <v>14</v>
      </c>
      <c r="C38" s="100">
        <v>0</v>
      </c>
      <c r="D38" s="80"/>
      <c r="E38" s="101"/>
      <c r="F38" s="89"/>
      <c r="G38" s="98"/>
      <c r="H38" s="17"/>
      <c r="I38" s="17"/>
      <c r="J38" s="17"/>
      <c r="K38" s="17"/>
      <c r="L38" s="17"/>
    </row>
    <row r="39" spans="1:12" ht="12.75">
      <c r="A39" s="13"/>
      <c r="B39" s="13"/>
      <c r="C39" s="13"/>
      <c r="D39" s="11"/>
      <c r="E39" s="14"/>
      <c r="F39" s="10"/>
      <c r="G39" s="25"/>
      <c r="H39" s="13"/>
      <c r="I39" s="13"/>
      <c r="J39" s="13"/>
      <c r="K39" s="13"/>
      <c r="L39" s="13"/>
    </row>
    <row r="40" spans="1:12" ht="12.75">
      <c r="A40" s="13"/>
      <c r="B40" s="13"/>
      <c r="C40" s="13"/>
      <c r="D40" s="11"/>
      <c r="E40" s="14"/>
      <c r="F40" s="10"/>
      <c r="G40" s="25"/>
      <c r="H40" s="13"/>
      <c r="I40" s="13"/>
      <c r="J40" s="13"/>
      <c r="K40" s="13"/>
      <c r="L40" s="13"/>
    </row>
    <row r="41" spans="1:12" ht="15.75">
      <c r="A41" s="13"/>
      <c r="B41" s="13"/>
      <c r="C41" s="13"/>
      <c r="D41" s="11"/>
      <c r="E41" s="174"/>
      <c r="F41" s="174"/>
      <c r="G41" s="35"/>
      <c r="H41" s="13"/>
      <c r="I41" s="42"/>
      <c r="J41" s="13"/>
      <c r="K41" s="13"/>
      <c r="L41" s="13"/>
    </row>
    <row r="42" spans="1:12" ht="12.75">
      <c r="A42" s="13"/>
      <c r="B42" s="13"/>
      <c r="C42" s="13"/>
      <c r="D42" s="11"/>
      <c r="E42" s="12"/>
      <c r="F42" s="13"/>
      <c r="G42" s="12"/>
      <c r="H42" s="13"/>
      <c r="I42" s="13"/>
      <c r="J42" s="13"/>
      <c r="K42" s="13"/>
      <c r="L42" s="13"/>
    </row>
    <row r="43" spans="2:12" ht="21" customHeight="1">
      <c r="B43" s="10"/>
      <c r="C43" s="10"/>
      <c r="D43" s="74"/>
      <c r="E43" s="12"/>
      <c r="F43" s="26"/>
      <c r="G43" s="12"/>
      <c r="H43" s="13"/>
      <c r="I43" s="13"/>
      <c r="J43" s="13"/>
      <c r="K43" s="13"/>
      <c r="L43" s="13"/>
    </row>
    <row r="44" spans="1:12" s="7" customFormat="1" ht="12.75">
      <c r="A44" s="27"/>
      <c r="B44" s="27"/>
      <c r="C44" s="27"/>
      <c r="D44" s="28"/>
      <c r="E44" s="29"/>
      <c r="F44" s="27"/>
      <c r="G44" s="29"/>
      <c r="H44" s="15"/>
      <c r="I44" s="15"/>
      <c r="J44" s="15"/>
      <c r="K44" s="15"/>
      <c r="L44" s="15"/>
    </row>
    <row r="45" spans="1:12" s="4" customFormat="1" ht="12">
      <c r="A45" s="30"/>
      <c r="B45" s="30"/>
      <c r="C45" s="30"/>
      <c r="D45" s="31"/>
      <c r="E45" s="33"/>
      <c r="F45" s="36"/>
      <c r="G45" s="32"/>
      <c r="H45" s="17"/>
      <c r="I45" s="44"/>
      <c r="J45" s="17"/>
      <c r="K45" s="17"/>
      <c r="L45" s="17"/>
    </row>
    <row r="46" spans="1:12" s="4" customFormat="1" ht="12">
      <c r="A46" s="30"/>
      <c r="B46" s="37"/>
      <c r="C46" s="30"/>
      <c r="D46" s="31"/>
      <c r="E46" s="33"/>
      <c r="F46" s="36"/>
      <c r="G46" s="32"/>
      <c r="H46" s="17"/>
      <c r="I46" s="18"/>
      <c r="J46" s="17"/>
      <c r="K46" s="17"/>
      <c r="L46" s="17"/>
    </row>
    <row r="47" spans="1:12" s="4" customFormat="1" ht="12">
      <c r="A47" s="30"/>
      <c r="B47" s="30"/>
      <c r="C47" s="30"/>
      <c r="D47" s="31"/>
      <c r="E47" s="33"/>
      <c r="F47" s="36"/>
      <c r="G47" s="32"/>
      <c r="H47" s="17"/>
      <c r="I47" s="17"/>
      <c r="J47" s="17"/>
      <c r="K47" s="17"/>
      <c r="L47" s="17"/>
    </row>
    <row r="48" spans="1:12" s="4" customFormat="1" ht="12">
      <c r="A48" s="30"/>
      <c r="B48" s="30"/>
      <c r="C48" s="30"/>
      <c r="D48" s="31"/>
      <c r="E48" s="33"/>
      <c r="F48" s="37"/>
      <c r="G48" s="32"/>
      <c r="H48" s="17"/>
      <c r="I48" s="17"/>
      <c r="J48" s="17"/>
      <c r="K48" s="17"/>
      <c r="L48" s="17"/>
    </row>
    <row r="49" spans="1:12" ht="12.75">
      <c r="A49" s="13"/>
      <c r="B49" s="13"/>
      <c r="C49" s="13"/>
      <c r="D49" s="11"/>
      <c r="E49" s="14"/>
      <c r="F49" s="10"/>
      <c r="G49" s="25"/>
      <c r="H49" s="13"/>
      <c r="I49" s="13"/>
      <c r="J49" s="13"/>
      <c r="K49" s="13"/>
      <c r="L49" s="13"/>
    </row>
    <row r="50" spans="1:12" ht="5.25" customHeight="1">
      <c r="A50" s="13"/>
      <c r="B50" s="13"/>
      <c r="C50" s="23"/>
      <c r="D50" s="11"/>
      <c r="E50" s="12"/>
      <c r="F50" s="10"/>
      <c r="G50" s="25"/>
      <c r="H50" s="13"/>
      <c r="I50" s="13"/>
      <c r="J50" s="13"/>
      <c r="K50" s="13"/>
      <c r="L50" s="13"/>
    </row>
    <row r="51" spans="4:12" ht="12.75">
      <c r="D51" s="34"/>
      <c r="E51" s="12"/>
      <c r="F51" s="10"/>
      <c r="G51" s="12"/>
      <c r="H51" s="13"/>
      <c r="I51" s="13"/>
      <c r="J51" s="13"/>
      <c r="K51" s="13"/>
      <c r="L51" s="13"/>
    </row>
    <row r="52" spans="4:12" ht="12.75">
      <c r="D52" s="34"/>
      <c r="E52" s="12"/>
      <c r="F52" s="10"/>
      <c r="G52" s="12"/>
      <c r="H52" s="13"/>
      <c r="I52" s="13"/>
      <c r="J52" s="13"/>
      <c r="K52" s="13"/>
      <c r="L52" s="13"/>
    </row>
    <row r="53" spans="4:12" ht="5.25" customHeight="1">
      <c r="D53" s="11"/>
      <c r="E53" s="12"/>
      <c r="F53" s="10"/>
      <c r="G53" s="25"/>
      <c r="H53" s="13"/>
      <c r="I53" s="13"/>
      <c r="J53" s="13"/>
      <c r="K53" s="13"/>
      <c r="L53" s="13"/>
    </row>
    <row r="54" spans="4:12" ht="12.75">
      <c r="D54" s="11"/>
      <c r="E54" s="12"/>
      <c r="F54" s="10"/>
      <c r="G54" s="25"/>
      <c r="H54" s="13"/>
      <c r="I54" s="13"/>
      <c r="J54" s="13"/>
      <c r="K54" s="13"/>
      <c r="L54" s="13"/>
    </row>
    <row r="55" spans="4:12" ht="12.75">
      <c r="D55" s="11"/>
      <c r="E55" s="12"/>
      <c r="F55" s="10"/>
      <c r="G55" s="25"/>
      <c r="H55" s="13"/>
      <c r="I55" s="13"/>
      <c r="J55" s="13"/>
      <c r="K55" s="13"/>
      <c r="L55" s="13"/>
    </row>
    <row r="56" spans="4:12" ht="6" customHeight="1">
      <c r="D56" s="11"/>
      <c r="E56" s="14"/>
      <c r="F56" s="24"/>
      <c r="G56" s="12"/>
      <c r="H56" s="13"/>
      <c r="I56" s="13"/>
      <c r="J56" s="13"/>
      <c r="K56" s="13"/>
      <c r="L56" s="13"/>
    </row>
    <row r="57" spans="1:12" ht="15.75">
      <c r="A57" s="13"/>
      <c r="B57" s="13"/>
      <c r="C57" s="13"/>
      <c r="D57" s="11"/>
      <c r="E57" s="174"/>
      <c r="F57" s="174"/>
      <c r="G57" s="35"/>
      <c r="H57" s="13"/>
      <c r="I57" s="13"/>
      <c r="J57" s="13"/>
      <c r="K57" s="13"/>
      <c r="L57" s="13"/>
    </row>
    <row r="58" spans="1:12" ht="19.5" customHeight="1">
      <c r="A58" s="10"/>
      <c r="B58" s="10"/>
      <c r="C58" s="10"/>
      <c r="D58" s="11"/>
      <c r="E58" s="12"/>
      <c r="F58" s="10"/>
      <c r="G58" s="38"/>
      <c r="H58" s="13"/>
      <c r="I58" s="13"/>
      <c r="J58" s="13"/>
      <c r="K58" s="13"/>
      <c r="L58" s="13"/>
    </row>
    <row r="59" spans="1:12" ht="15.75" customHeight="1">
      <c r="A59" s="73"/>
      <c r="B59" s="73"/>
      <c r="C59" s="73"/>
      <c r="D59" s="73"/>
      <c r="E59" s="174"/>
      <c r="F59" s="174"/>
      <c r="G59" s="35"/>
      <c r="H59" s="13"/>
      <c r="I59" s="13"/>
      <c r="J59" s="13"/>
      <c r="K59" s="13"/>
      <c r="L59" s="13"/>
    </row>
    <row r="60" spans="1:12" ht="15.75" customHeight="1">
      <c r="A60" s="73"/>
      <c r="B60" s="73"/>
      <c r="C60" s="73"/>
      <c r="D60" s="73"/>
      <c r="E60" s="174"/>
      <c r="F60" s="174"/>
      <c r="G60" s="35"/>
      <c r="H60" s="13"/>
      <c r="I60" s="13"/>
      <c r="J60" s="13"/>
      <c r="K60" s="13"/>
      <c r="L60" s="13"/>
    </row>
    <row r="61" spans="1:12" ht="18" customHeight="1">
      <c r="A61" s="73"/>
      <c r="B61" s="73"/>
      <c r="C61" s="73"/>
      <c r="D61" s="73"/>
      <c r="E61" s="175"/>
      <c r="F61" s="175"/>
      <c r="G61" s="39"/>
      <c r="H61" s="13"/>
      <c r="I61" s="13"/>
      <c r="J61" s="13"/>
      <c r="K61" s="13"/>
      <c r="L61" s="13"/>
    </row>
    <row r="62" spans="1:12" ht="12.75" customHeight="1">
      <c r="A62" s="73"/>
      <c r="B62" s="73"/>
      <c r="C62" s="73"/>
      <c r="D62" s="73"/>
      <c r="E62" s="171"/>
      <c r="F62" s="171"/>
      <c r="G62" s="12"/>
      <c r="H62" s="13"/>
      <c r="I62" s="13"/>
      <c r="J62" s="13"/>
      <c r="K62" s="13"/>
      <c r="L62" s="13"/>
    </row>
  </sheetData>
  <sheetProtection selectLockedCells="1" selectUnlockedCells="1"/>
  <mergeCells count="10">
    <mergeCell ref="C13:D13"/>
    <mergeCell ref="E13:G13"/>
    <mergeCell ref="E62:F62"/>
    <mergeCell ref="F15:G15"/>
    <mergeCell ref="E31:F31"/>
    <mergeCell ref="E41:F41"/>
    <mergeCell ref="E57:F57"/>
    <mergeCell ref="E59:F59"/>
    <mergeCell ref="E60:F60"/>
    <mergeCell ref="E61:F6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52">
    <pageSetUpPr fitToPage="1"/>
  </sheetPr>
  <dimension ref="A1:N64"/>
  <sheetViews>
    <sheetView view="pageBreakPreview" zoomScaleNormal="85" zoomScaleSheetLayoutView="100" zoomScalePageLayoutView="0" workbookViewId="0" topLeftCell="A28">
      <selection activeCell="F53" sqref="F53:G54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8.00390625" style="0" bestFit="1" customWidth="1"/>
    <col min="5" max="5" width="13.00390625" style="0" bestFit="1" customWidth="1"/>
    <col min="6" max="6" width="13.57421875" style="0" bestFit="1" customWidth="1"/>
    <col min="7" max="7" width="19.42187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NPE.008</v>
      </c>
      <c r="C7" s="181"/>
      <c r="D7" s="181"/>
      <c r="E7" s="181"/>
      <c r="F7" s="181"/>
      <c r="G7" s="181"/>
      <c r="H7" s="51"/>
      <c r="I7" s="13"/>
    </row>
    <row r="8" spans="1:9" ht="80.25" customHeight="1">
      <c r="A8" s="111" t="s">
        <v>31</v>
      </c>
      <c r="B8" s="180" t="s">
        <v>57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15.75" customHeight="1">
      <c r="D11" s="4"/>
      <c r="E11" s="4"/>
      <c r="F11" s="4"/>
      <c r="G11" s="165" t="e">
        <f>G19/F53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26</v>
      </c>
      <c r="E15" s="137">
        <f>INTESTAZIONE!D16</f>
        <v>29.75</v>
      </c>
      <c r="F15" s="138"/>
      <c r="G15" s="139">
        <f>E15*D15</f>
        <v>773.5</v>
      </c>
      <c r="I15" s="13"/>
      <c r="J15" s="57"/>
      <c r="K15" s="60">
        <v>0.1</v>
      </c>
      <c r="L15" s="70" t="e">
        <f>0.1*(E39+E40+#REF!)</f>
        <v>#REF!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0</v>
      </c>
      <c r="E16" s="137">
        <f>INTESTAZIONE!D17</f>
        <v>28.23</v>
      </c>
      <c r="F16" s="140"/>
      <c r="G16" s="139">
        <f>E16*D16</f>
        <v>0</v>
      </c>
      <c r="I16" s="13"/>
      <c r="J16" s="58"/>
      <c r="K16" s="19">
        <v>0.15</v>
      </c>
      <c r="L16" s="20" t="e">
        <f>0.15*(E39+E40+#REF!)</f>
        <v>#REF!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26</v>
      </c>
      <c r="E17" s="137">
        <f>INTESTAZIONE!D18</f>
        <v>26.17</v>
      </c>
      <c r="F17" s="140"/>
      <c r="G17" s="139">
        <f>E17*D17</f>
        <v>680.4200000000001</v>
      </c>
      <c r="I17" s="13"/>
      <c r="J17" s="59"/>
      <c r="K17" s="21" t="s">
        <v>24</v>
      </c>
      <c r="L17" s="22">
        <f>G25+G35</f>
        <v>1839.2088</v>
      </c>
      <c r="M17" s="13" t="s">
        <v>23</v>
      </c>
      <c r="N17" s="64" t="e">
        <f>IF(L15&lt;L17,IF(L17&lt;L16,"ok","falso"),"falso")</f>
        <v>#REF!</v>
      </c>
    </row>
    <row r="18" spans="1:14" ht="12.75">
      <c r="A18" s="140">
        <v>2081</v>
      </c>
      <c r="B18" s="140" t="str">
        <f>INTESTAZIONE!B19</f>
        <v>Operaio 1°livello</v>
      </c>
      <c r="C18" s="157" t="str">
        <f>INTESTAZIONE!C19</f>
        <v>h</v>
      </c>
      <c r="D18" s="136">
        <v>0</v>
      </c>
      <c r="E18" s="137">
        <f>INTESTAZIONE!D19</f>
        <v>23.55</v>
      </c>
      <c r="F18" s="140"/>
      <c r="G18" s="139">
        <f>E18*D18</f>
        <v>0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1453.92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(G25+G35)/G49*100</f>
        <v>15.617930456640133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1839.2088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4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0</v>
      </c>
      <c r="E30" s="148">
        <f>INTESTAZIONE!D29</f>
        <v>62.48</v>
      </c>
      <c r="F30" s="138"/>
      <c r="G30" s="139">
        <f>E30*D30</f>
        <v>0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0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0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13.5" customHeight="1">
      <c r="A39" s="160"/>
      <c r="B39" s="158" t="s">
        <v>53</v>
      </c>
      <c r="C39" s="140" t="s">
        <v>39</v>
      </c>
      <c r="D39" s="152">
        <v>1</v>
      </c>
      <c r="E39" s="153">
        <v>7950</v>
      </c>
      <c r="F39" s="154">
        <v>0</v>
      </c>
      <c r="G39" s="128">
        <f>E39*D39*(1-F39)</f>
        <v>7950</v>
      </c>
      <c r="I39" s="13"/>
      <c r="J39" s="125"/>
      <c r="K39" s="119"/>
    </row>
    <row r="40" spans="1:11" ht="30" customHeight="1">
      <c r="A40" s="160" t="s">
        <v>42</v>
      </c>
      <c r="B40" s="159" t="s">
        <v>40</v>
      </c>
      <c r="C40" s="129" t="s">
        <v>39</v>
      </c>
      <c r="D40" s="152">
        <v>1</v>
      </c>
      <c r="E40" s="153">
        <v>513</v>
      </c>
      <c r="F40" s="154">
        <v>0</v>
      </c>
      <c r="G40" s="128">
        <f>E40*D40*(1-F40)</f>
        <v>513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6:11" ht="13.5" thickBot="1">
      <c r="F43" s="149" t="s">
        <v>33</v>
      </c>
      <c r="G43" s="114">
        <f>SUM(G39:G42)*1.1</f>
        <v>9309.300000000001</v>
      </c>
      <c r="I43" s="13"/>
      <c r="J43" s="126"/>
      <c r="K43" s="127"/>
    </row>
    <row r="44" spans="1:9" ht="12.75">
      <c r="A44" s="53" t="s">
        <v>11</v>
      </c>
      <c r="B44" s="71" t="s">
        <v>17</v>
      </c>
      <c r="C44" s="115">
        <f>IF(A39="Listino Prezziario",0%,INTESTAZIONE!C34)</f>
        <v>0.15</v>
      </c>
      <c r="F44" s="149"/>
      <c r="G44" s="114"/>
      <c r="I44" s="13"/>
    </row>
    <row r="45" spans="1:9" ht="12.75">
      <c r="A45" s="71"/>
      <c r="B45" s="71" t="s">
        <v>18</v>
      </c>
      <c r="C45" s="115">
        <f>IF(A39="Listino Prezziario",0%,INTESTAZIONE!C35)</f>
        <v>0.1</v>
      </c>
      <c r="I45" s="13"/>
    </row>
    <row r="46" spans="1:9" ht="12.75">
      <c r="A46" s="4"/>
      <c r="B46" s="4"/>
      <c r="C46" s="141"/>
      <c r="I46" s="13"/>
    </row>
    <row r="47" spans="1:9" ht="12.75">
      <c r="A47" s="53"/>
      <c r="B47" s="71"/>
      <c r="C47" s="115"/>
      <c r="I47" s="15"/>
    </row>
    <row r="48" spans="1:3" ht="12.75">
      <c r="A48" s="4"/>
      <c r="B48" s="4"/>
      <c r="C48" s="142"/>
    </row>
    <row r="49" spans="1:7" ht="15.75">
      <c r="A49" s="46"/>
      <c r="B49" s="46"/>
      <c r="C49" s="46"/>
      <c r="D49" s="46"/>
      <c r="E49" s="46"/>
      <c r="F49" s="143" t="s">
        <v>19</v>
      </c>
      <c r="G49" s="144">
        <f>G43*(1+C44)*(1+C45)*(1-C47)*(1-C48)</f>
        <v>11776.264500000001</v>
      </c>
    </row>
    <row r="50" spans="1:6" ht="12.75">
      <c r="A50" s="54"/>
      <c r="B50" s="10"/>
      <c r="C50" s="10"/>
      <c r="D50" s="11"/>
      <c r="E50" s="12"/>
      <c r="F50" s="10"/>
    </row>
    <row r="51" spans="1:7" ht="12.75">
      <c r="A51" s="177" t="s">
        <v>20</v>
      </c>
      <c r="B51" s="177"/>
      <c r="C51" s="177"/>
      <c r="D51" s="177"/>
      <c r="E51" s="177"/>
      <c r="F51" s="177"/>
      <c r="G51" s="177"/>
    </row>
    <row r="52" ht="12.75">
      <c r="G52" s="38" t="str">
        <f>_xlfn.TEXTJOIN("/",TRUE,"€",C39)</f>
        <v>€/a corpo</v>
      </c>
    </row>
    <row r="53" spans="1:7" ht="18" customHeight="1">
      <c r="A53" s="112" t="s">
        <v>35</v>
      </c>
      <c r="B53" s="113">
        <f>G25+G35+G49</f>
        <v>13615.473300000001</v>
      </c>
      <c r="C53" s="178" t="s">
        <v>34</v>
      </c>
      <c r="D53" s="178"/>
      <c r="E53" s="178"/>
      <c r="F53" s="179" t="e">
        <f>_xlfn.FLOOR.MATH(B53,10)</f>
        <v>#NAME?</v>
      </c>
      <c r="G53" s="179"/>
    </row>
    <row r="54" spans="1:7" ht="18" customHeight="1">
      <c r="A54" s="112"/>
      <c r="B54" s="113"/>
      <c r="C54" s="178"/>
      <c r="D54" s="178"/>
      <c r="E54" s="178"/>
      <c r="F54" s="179"/>
      <c r="G54" s="179"/>
    </row>
    <row r="55" ht="12.75">
      <c r="F55" s="10"/>
    </row>
    <row r="56" spans="4:6" ht="12.75">
      <c r="D56" s="11"/>
      <c r="E56" s="12"/>
      <c r="F56" s="10"/>
    </row>
    <row r="57" spans="4:6" ht="12.75">
      <c r="D57" s="11"/>
      <c r="E57" s="12"/>
      <c r="F57" s="10"/>
    </row>
    <row r="58" spans="4:6" ht="12.75">
      <c r="D58" s="11"/>
      <c r="E58" s="14"/>
      <c r="F58" s="24"/>
    </row>
    <row r="59" ht="12.75">
      <c r="D59" s="11"/>
    </row>
    <row r="60" spans="4:5" ht="12.75">
      <c r="D60" s="11"/>
      <c r="E60" s="12"/>
    </row>
    <row r="61" spans="1:6" ht="12.75">
      <c r="A61" s="176"/>
      <c r="B61" s="176"/>
      <c r="C61" s="176"/>
      <c r="D61" s="176"/>
      <c r="E61" s="174"/>
      <c r="F61" s="174"/>
    </row>
    <row r="62" spans="1:6" ht="12.75">
      <c r="A62" s="176"/>
      <c r="B62" s="176"/>
      <c r="C62" s="176"/>
      <c r="D62" s="176"/>
      <c r="E62" s="174"/>
      <c r="F62" s="174"/>
    </row>
    <row r="63" spans="1:6" ht="18">
      <c r="A63" s="176"/>
      <c r="B63" s="176"/>
      <c r="C63" s="176"/>
      <c r="D63" s="176"/>
      <c r="E63" s="175"/>
      <c r="F63" s="175"/>
    </row>
    <row r="64" spans="1:6" ht="12.75">
      <c r="A64" s="176"/>
      <c r="B64" s="176"/>
      <c r="C64" s="176"/>
      <c r="D64" s="176"/>
      <c r="E64" s="171"/>
      <c r="F64" s="171"/>
    </row>
  </sheetData>
  <sheetProtection/>
  <mergeCells count="17">
    <mergeCell ref="B8:G8"/>
    <mergeCell ref="A2:G2"/>
    <mergeCell ref="A3:G3"/>
    <mergeCell ref="A4:G4"/>
    <mergeCell ref="A5:G5"/>
    <mergeCell ref="B7:G7"/>
    <mergeCell ref="A12:G12"/>
    <mergeCell ref="A27:G27"/>
    <mergeCell ref="A37:G37"/>
    <mergeCell ref="A51:G51"/>
    <mergeCell ref="C53:E54"/>
    <mergeCell ref="F53:G54"/>
    <mergeCell ref="A61:D64"/>
    <mergeCell ref="E61:F61"/>
    <mergeCell ref="E62:F62"/>
    <mergeCell ref="E63:F63"/>
    <mergeCell ref="E64:F64"/>
  </mergeCells>
  <printOptions/>
  <pageMargins left="0.7" right="0.7" top="0.75" bottom="0.75" header="0.3" footer="0.3"/>
  <pageSetup cellComments="atEnd"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53">
    <pageSetUpPr fitToPage="1"/>
  </sheetPr>
  <dimension ref="A1:N64"/>
  <sheetViews>
    <sheetView view="pageBreakPreview" zoomScaleNormal="85" zoomScaleSheetLayoutView="100" zoomScalePageLayoutView="0" workbookViewId="0" topLeftCell="A23">
      <selection activeCell="G44" sqref="G44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8.00390625" style="0" bestFit="1" customWidth="1"/>
    <col min="5" max="5" width="13.00390625" style="0" bestFit="1" customWidth="1"/>
    <col min="6" max="6" width="13.57421875" style="0" bestFit="1" customWidth="1"/>
    <col min="7" max="7" width="19.42187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NPE.009</v>
      </c>
      <c r="C7" s="181"/>
      <c r="D7" s="181"/>
      <c r="E7" s="181"/>
      <c r="F7" s="181"/>
      <c r="G7" s="181"/>
      <c r="H7" s="51"/>
      <c r="I7" s="13"/>
    </row>
    <row r="8" spans="1:9" ht="80.25" customHeight="1">
      <c r="A8" s="111" t="s">
        <v>31</v>
      </c>
      <c r="B8" s="180" t="s">
        <v>58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15.75" customHeight="1">
      <c r="D11" s="4"/>
      <c r="E11" s="4"/>
      <c r="F11" s="4"/>
      <c r="G11" s="165" t="e">
        <f>G19/F53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9</v>
      </c>
      <c r="E15" s="137">
        <f>INTESTAZIONE!D16</f>
        <v>29.75</v>
      </c>
      <c r="F15" s="138"/>
      <c r="G15" s="139">
        <f>E15*D15</f>
        <v>267.75</v>
      </c>
      <c r="I15" s="13"/>
      <c r="J15" s="57"/>
      <c r="K15" s="60">
        <v>0.1</v>
      </c>
      <c r="L15" s="70" t="e">
        <f>0.1*(E39+E40+#REF!)</f>
        <v>#REF!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0</v>
      </c>
      <c r="E16" s="137">
        <f>INTESTAZIONE!D17</f>
        <v>28.23</v>
      </c>
      <c r="F16" s="140"/>
      <c r="G16" s="139">
        <f>E16*D16</f>
        <v>0</v>
      </c>
      <c r="I16" s="13"/>
      <c r="J16" s="58"/>
      <c r="K16" s="19">
        <v>0.15</v>
      </c>
      <c r="L16" s="20" t="e">
        <f>0.15*(E39+E40+#REF!)</f>
        <v>#REF!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9</v>
      </c>
      <c r="E17" s="137">
        <f>INTESTAZIONE!D18</f>
        <v>26.17</v>
      </c>
      <c r="F17" s="140"/>
      <c r="G17" s="139">
        <f>E17*D17</f>
        <v>235.53000000000003</v>
      </c>
      <c r="I17" s="13"/>
      <c r="J17" s="59"/>
      <c r="K17" s="21" t="s">
        <v>24</v>
      </c>
      <c r="L17" s="22">
        <f>G25+G35</f>
        <v>636.6492</v>
      </c>
      <c r="M17" s="13" t="s">
        <v>23</v>
      </c>
      <c r="N17" s="64" t="e">
        <f>IF(L15&lt;L17,IF(L17&lt;L16,"ok","falso"),"falso")</f>
        <v>#REF!</v>
      </c>
    </row>
    <row r="18" spans="1:14" ht="12.75">
      <c r="A18" s="140">
        <v>2081</v>
      </c>
      <c r="B18" s="140" t="str">
        <f>INTESTAZIONE!B19</f>
        <v>Operaio 1°livello</v>
      </c>
      <c r="C18" s="157" t="str">
        <f>INTESTAZIONE!C19</f>
        <v>h</v>
      </c>
      <c r="D18" s="136">
        <v>0</v>
      </c>
      <c r="E18" s="137">
        <f>INTESTAZIONE!D19</f>
        <v>23.55</v>
      </c>
      <c r="F18" s="140"/>
      <c r="G18" s="139">
        <f>E18*D18</f>
        <v>0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503.28000000000003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(G25+G35)/G49*100</f>
        <v>12.593649125441031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636.6492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4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0</v>
      </c>
      <c r="E30" s="148">
        <f>INTESTAZIONE!D29</f>
        <v>62.48</v>
      </c>
      <c r="F30" s="138"/>
      <c r="G30" s="139">
        <f>E30*D30</f>
        <v>0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0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0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13.5" customHeight="1">
      <c r="A39" s="160"/>
      <c r="B39" s="158" t="s">
        <v>53</v>
      </c>
      <c r="C39" s="140" t="s">
        <v>39</v>
      </c>
      <c r="D39" s="152">
        <v>1</v>
      </c>
      <c r="E39" s="153">
        <v>3500</v>
      </c>
      <c r="F39" s="154">
        <v>0</v>
      </c>
      <c r="G39" s="128">
        <f>E39*D39*(1-F39)</f>
        <v>3500</v>
      </c>
      <c r="I39" s="13"/>
      <c r="J39" s="125"/>
      <c r="K39" s="119"/>
    </row>
    <row r="40" spans="1:11" ht="30" customHeight="1">
      <c r="A40" s="160" t="s">
        <v>42</v>
      </c>
      <c r="B40" s="159" t="s">
        <v>40</v>
      </c>
      <c r="C40" s="129" t="s">
        <v>39</v>
      </c>
      <c r="D40" s="152">
        <v>1</v>
      </c>
      <c r="E40" s="153">
        <v>133</v>
      </c>
      <c r="F40" s="154">
        <v>0</v>
      </c>
      <c r="G40" s="128">
        <f>E40*D40*(1-F40)</f>
        <v>133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6:11" ht="13.5" thickBot="1">
      <c r="F43" s="149" t="s">
        <v>33</v>
      </c>
      <c r="G43" s="114">
        <f>SUM(G39:G42)*1.1</f>
        <v>3996.3</v>
      </c>
      <c r="I43" s="13"/>
      <c r="J43" s="126"/>
      <c r="K43" s="127"/>
    </row>
    <row r="44" spans="1:9" ht="12.75">
      <c r="A44" s="53" t="s">
        <v>11</v>
      </c>
      <c r="B44" s="71" t="s">
        <v>17</v>
      </c>
      <c r="C44" s="115">
        <f>IF(A39="Listino Prezziario",0%,INTESTAZIONE!C34)</f>
        <v>0.15</v>
      </c>
      <c r="F44" s="149"/>
      <c r="G44" s="114"/>
      <c r="I44" s="13"/>
    </row>
    <row r="45" spans="1:9" ht="12.75">
      <c r="A45" s="71"/>
      <c r="B45" s="71" t="s">
        <v>18</v>
      </c>
      <c r="C45" s="115">
        <f>IF(A39="Listino Prezziario",0%,INTESTAZIONE!C35)</f>
        <v>0.1</v>
      </c>
      <c r="I45" s="13"/>
    </row>
    <row r="46" spans="1:9" ht="12.75">
      <c r="A46" s="4"/>
      <c r="B46" s="4"/>
      <c r="C46" s="141"/>
      <c r="I46" s="13"/>
    </row>
    <row r="47" spans="1:9" ht="12.75">
      <c r="A47" s="53"/>
      <c r="B47" s="71"/>
      <c r="C47" s="115"/>
      <c r="I47" s="15"/>
    </row>
    <row r="48" spans="1:3" ht="12.75">
      <c r="A48" s="4"/>
      <c r="B48" s="4"/>
      <c r="C48" s="142"/>
    </row>
    <row r="49" spans="1:7" ht="15.75">
      <c r="A49" s="46"/>
      <c r="B49" s="46"/>
      <c r="C49" s="46"/>
      <c r="D49" s="46"/>
      <c r="E49" s="46"/>
      <c r="F49" s="143" t="s">
        <v>19</v>
      </c>
      <c r="G49" s="144">
        <f>G43*(1+C44)*(1+C45)*(1-C47)*(1-C48)</f>
        <v>5055.3195000000005</v>
      </c>
    </row>
    <row r="50" spans="1:6" ht="12.75">
      <c r="A50" s="54"/>
      <c r="B50" s="10"/>
      <c r="C50" s="10"/>
      <c r="D50" s="11"/>
      <c r="E50" s="12"/>
      <c r="F50" s="10"/>
    </row>
    <row r="51" spans="1:7" ht="12.75">
      <c r="A51" s="177" t="s">
        <v>20</v>
      </c>
      <c r="B51" s="177"/>
      <c r="C51" s="177"/>
      <c r="D51" s="177"/>
      <c r="E51" s="177"/>
      <c r="F51" s="177"/>
      <c r="G51" s="177"/>
    </row>
    <row r="52" ht="12.75">
      <c r="G52" s="38" t="str">
        <f>_xlfn.TEXTJOIN("/",TRUE,"€",C39)</f>
        <v>€/a corpo</v>
      </c>
    </row>
    <row r="53" spans="1:7" ht="18" customHeight="1">
      <c r="A53" s="112" t="s">
        <v>35</v>
      </c>
      <c r="B53" s="113">
        <f>G25+G35+G49</f>
        <v>5691.9687</v>
      </c>
      <c r="C53" s="178" t="s">
        <v>34</v>
      </c>
      <c r="D53" s="178"/>
      <c r="E53" s="178"/>
      <c r="F53" s="179" t="e">
        <f>_xlfn.FLOOR.MATH(B53,10)</f>
        <v>#NAME?</v>
      </c>
      <c r="G53" s="179"/>
    </row>
    <row r="54" spans="1:7" ht="18" customHeight="1">
      <c r="A54" s="112"/>
      <c r="B54" s="113"/>
      <c r="C54" s="178"/>
      <c r="D54" s="178"/>
      <c r="E54" s="178"/>
      <c r="F54" s="179"/>
      <c r="G54" s="179"/>
    </row>
    <row r="55" ht="12.75">
      <c r="F55" s="10"/>
    </row>
    <row r="56" spans="4:6" ht="12.75">
      <c r="D56" s="11"/>
      <c r="E56" s="12"/>
      <c r="F56" s="10"/>
    </row>
    <row r="57" spans="4:6" ht="12.75">
      <c r="D57" s="11"/>
      <c r="E57" s="12"/>
      <c r="F57" s="10"/>
    </row>
    <row r="58" spans="4:6" ht="12.75">
      <c r="D58" s="11"/>
      <c r="E58" s="14"/>
      <c r="F58" s="24"/>
    </row>
    <row r="59" ht="12.75">
      <c r="D59" s="11"/>
    </row>
    <row r="60" spans="4:5" ht="12.75">
      <c r="D60" s="11"/>
      <c r="E60" s="12"/>
    </row>
    <row r="61" spans="1:6" ht="12.75">
      <c r="A61" s="176"/>
      <c r="B61" s="176"/>
      <c r="C61" s="176"/>
      <c r="D61" s="176"/>
      <c r="E61" s="174"/>
      <c r="F61" s="174"/>
    </row>
    <row r="62" spans="1:6" ht="12.75">
      <c r="A62" s="176"/>
      <c r="B62" s="176"/>
      <c r="C62" s="176"/>
      <c r="D62" s="176"/>
      <c r="E62" s="174"/>
      <c r="F62" s="174"/>
    </row>
    <row r="63" spans="1:6" ht="18">
      <c r="A63" s="176"/>
      <c r="B63" s="176"/>
      <c r="C63" s="176"/>
      <c r="D63" s="176"/>
      <c r="E63" s="175"/>
      <c r="F63" s="175"/>
    </row>
    <row r="64" spans="1:6" ht="12.75">
      <c r="A64" s="176"/>
      <c r="B64" s="176"/>
      <c r="C64" s="176"/>
      <c r="D64" s="176"/>
      <c r="E64" s="171"/>
      <c r="F64" s="171"/>
    </row>
  </sheetData>
  <sheetProtection/>
  <mergeCells count="17">
    <mergeCell ref="B8:G8"/>
    <mergeCell ref="A2:G2"/>
    <mergeCell ref="A3:G3"/>
    <mergeCell ref="A4:G4"/>
    <mergeCell ref="A5:G5"/>
    <mergeCell ref="B7:G7"/>
    <mergeCell ref="A12:G12"/>
    <mergeCell ref="A27:G27"/>
    <mergeCell ref="A37:G37"/>
    <mergeCell ref="A51:G51"/>
    <mergeCell ref="C53:E54"/>
    <mergeCell ref="F53:G54"/>
    <mergeCell ref="A61:D64"/>
    <mergeCell ref="E61:F61"/>
    <mergeCell ref="E62:F62"/>
    <mergeCell ref="E63:F63"/>
    <mergeCell ref="E64:F64"/>
  </mergeCells>
  <printOptions/>
  <pageMargins left="0.7" right="0.7" top="0.75" bottom="0.75" header="0.3" footer="0.3"/>
  <pageSetup cellComments="atEnd" fitToHeight="1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54">
    <pageSetUpPr fitToPage="1"/>
  </sheetPr>
  <dimension ref="A1:N64"/>
  <sheetViews>
    <sheetView view="pageBreakPreview" zoomScaleNormal="85" zoomScaleSheetLayoutView="100" zoomScalePageLayoutView="0" workbookViewId="0" topLeftCell="A22">
      <selection activeCell="G44" sqref="G44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8.00390625" style="0" bestFit="1" customWidth="1"/>
    <col min="5" max="5" width="13.00390625" style="0" bestFit="1" customWidth="1"/>
    <col min="6" max="6" width="13.57421875" style="0" bestFit="1" customWidth="1"/>
    <col min="7" max="7" width="19.42187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NPE.010</v>
      </c>
      <c r="C7" s="181"/>
      <c r="D7" s="181"/>
      <c r="E7" s="181"/>
      <c r="F7" s="181"/>
      <c r="G7" s="181"/>
      <c r="H7" s="51"/>
      <c r="I7" s="13"/>
    </row>
    <row r="8" spans="1:9" ht="80.25" customHeight="1">
      <c r="A8" s="111" t="s">
        <v>31</v>
      </c>
      <c r="B8" s="180" t="s">
        <v>61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16.5" customHeight="1">
      <c r="D11" s="4"/>
      <c r="E11" s="4"/>
      <c r="F11" s="4"/>
      <c r="G11" s="165" t="e">
        <f>G19/F53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9</v>
      </c>
      <c r="E15" s="137">
        <f>INTESTAZIONE!D16</f>
        <v>29.75</v>
      </c>
      <c r="F15" s="138"/>
      <c r="G15" s="139">
        <f>E15*D15</f>
        <v>267.75</v>
      </c>
      <c r="I15" s="13"/>
      <c r="J15" s="57"/>
      <c r="K15" s="60">
        <v>0.1</v>
      </c>
      <c r="L15" s="70" t="e">
        <f>0.1*(E39+E40+#REF!)</f>
        <v>#REF!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0</v>
      </c>
      <c r="E16" s="137">
        <f>INTESTAZIONE!D17</f>
        <v>28.23</v>
      </c>
      <c r="F16" s="140"/>
      <c r="G16" s="139">
        <f>E16*D16</f>
        <v>0</v>
      </c>
      <c r="I16" s="13"/>
      <c r="J16" s="58"/>
      <c r="K16" s="19">
        <v>0.15</v>
      </c>
      <c r="L16" s="20" t="e">
        <f>0.15*(E39+E40+#REF!)</f>
        <v>#REF!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9</v>
      </c>
      <c r="E17" s="137">
        <f>INTESTAZIONE!D18</f>
        <v>26.17</v>
      </c>
      <c r="F17" s="140"/>
      <c r="G17" s="139">
        <f>E17*D17</f>
        <v>235.53000000000003</v>
      </c>
      <c r="I17" s="13"/>
      <c r="J17" s="59"/>
      <c r="K17" s="21" t="s">
        <v>24</v>
      </c>
      <c r="L17" s="22">
        <f>G25+G35</f>
        <v>636.6492</v>
      </c>
      <c r="M17" s="13" t="s">
        <v>23</v>
      </c>
      <c r="N17" s="64" t="e">
        <f>IF(L15&lt;L17,IF(L17&lt;L16,"ok","falso"),"falso")</f>
        <v>#REF!</v>
      </c>
    </row>
    <row r="18" spans="1:14" ht="12.75">
      <c r="A18" s="140">
        <v>2081</v>
      </c>
      <c r="B18" s="140" t="str">
        <f>INTESTAZIONE!B19</f>
        <v>Operaio 1°livello</v>
      </c>
      <c r="C18" s="157" t="str">
        <f>INTESTAZIONE!C19</f>
        <v>h</v>
      </c>
      <c r="D18" s="136">
        <v>0</v>
      </c>
      <c r="E18" s="137">
        <f>INTESTAZIONE!D19</f>
        <v>23.55</v>
      </c>
      <c r="F18" s="140"/>
      <c r="G18" s="139">
        <f>E18*D18</f>
        <v>0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503.28000000000003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(G25+G35)/G49*100</f>
        <v>12.315673559280556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636.6492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4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0</v>
      </c>
      <c r="E30" s="148">
        <f>INTESTAZIONE!D29</f>
        <v>62.48</v>
      </c>
      <c r="F30" s="138"/>
      <c r="G30" s="139">
        <f>E30*D30</f>
        <v>0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0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0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13.5" customHeight="1">
      <c r="A39" s="160"/>
      <c r="B39" s="158" t="s">
        <v>53</v>
      </c>
      <c r="C39" s="140" t="s">
        <v>39</v>
      </c>
      <c r="D39" s="152">
        <v>1</v>
      </c>
      <c r="E39" s="153">
        <v>3615</v>
      </c>
      <c r="F39" s="154">
        <v>0</v>
      </c>
      <c r="G39" s="128">
        <f>E39*D39*(1-F39)</f>
        <v>3615</v>
      </c>
      <c r="I39" s="13"/>
      <c r="J39" s="125"/>
      <c r="K39" s="119"/>
    </row>
    <row r="40" spans="1:11" ht="30" customHeight="1">
      <c r="A40" s="160" t="s">
        <v>42</v>
      </c>
      <c r="B40" s="159" t="s">
        <v>40</v>
      </c>
      <c r="C40" s="129" t="s">
        <v>39</v>
      </c>
      <c r="D40" s="152">
        <v>1</v>
      </c>
      <c r="E40" s="153">
        <v>100</v>
      </c>
      <c r="F40" s="154">
        <v>0</v>
      </c>
      <c r="G40" s="128">
        <f>E40*D40*(1-F40)</f>
        <v>100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6:11" ht="13.5" thickBot="1">
      <c r="F43" s="149" t="s">
        <v>33</v>
      </c>
      <c r="G43" s="114">
        <f>SUM(G39:G42)*1.1</f>
        <v>4086.5000000000005</v>
      </c>
      <c r="I43" s="13"/>
      <c r="J43" s="126"/>
      <c r="K43" s="127"/>
    </row>
    <row r="44" spans="1:9" ht="12.75">
      <c r="A44" s="53" t="s">
        <v>11</v>
      </c>
      <c r="B44" s="71" t="s">
        <v>17</v>
      </c>
      <c r="C44" s="115">
        <f>IF(A39="Listino Prezziario",0%,INTESTAZIONE!C34)</f>
        <v>0.15</v>
      </c>
      <c r="F44" s="149"/>
      <c r="G44" s="114"/>
      <c r="I44" s="13"/>
    </row>
    <row r="45" spans="1:9" ht="12.75">
      <c r="A45" s="71"/>
      <c r="B45" s="71" t="s">
        <v>18</v>
      </c>
      <c r="C45" s="115">
        <f>IF(A39="Listino Prezziario",0%,INTESTAZIONE!C35)</f>
        <v>0.1</v>
      </c>
      <c r="I45" s="13"/>
    </row>
    <row r="46" spans="1:9" ht="12.75">
      <c r="A46" s="4"/>
      <c r="B46" s="4"/>
      <c r="C46" s="141"/>
      <c r="I46" s="13"/>
    </row>
    <row r="47" spans="1:9" ht="12.75">
      <c r="A47" s="53"/>
      <c r="B47" s="71"/>
      <c r="C47" s="115"/>
      <c r="I47" s="15"/>
    </row>
    <row r="48" spans="1:3" ht="12.75">
      <c r="A48" s="4"/>
      <c r="B48" s="4"/>
      <c r="C48" s="142"/>
    </row>
    <row r="49" spans="1:7" ht="15.75">
      <c r="A49" s="46"/>
      <c r="B49" s="46"/>
      <c r="C49" s="46"/>
      <c r="D49" s="46"/>
      <c r="E49" s="46"/>
      <c r="F49" s="143" t="s">
        <v>19</v>
      </c>
      <c r="G49" s="144">
        <f>G43*(1+C44)*(1+C45)*(1-C47)*(1-C48)</f>
        <v>5169.422500000001</v>
      </c>
    </row>
    <row r="50" spans="1:6" ht="12.75">
      <c r="A50" s="54"/>
      <c r="B50" s="10"/>
      <c r="C50" s="10"/>
      <c r="D50" s="11"/>
      <c r="E50" s="12"/>
      <c r="F50" s="10"/>
    </row>
    <row r="51" spans="1:7" ht="12.75">
      <c r="A51" s="177" t="s">
        <v>20</v>
      </c>
      <c r="B51" s="177"/>
      <c r="C51" s="177"/>
      <c r="D51" s="177"/>
      <c r="E51" s="177"/>
      <c r="F51" s="177"/>
      <c r="G51" s="177"/>
    </row>
    <row r="52" ht="12.75">
      <c r="G52" s="38" t="str">
        <f>_xlfn.TEXTJOIN("/",TRUE,"€",C39)</f>
        <v>€/a corpo</v>
      </c>
    </row>
    <row r="53" spans="1:7" ht="18" customHeight="1">
      <c r="A53" s="112" t="s">
        <v>35</v>
      </c>
      <c r="B53" s="113">
        <f>G25+G35+G49</f>
        <v>5806.0717</v>
      </c>
      <c r="C53" s="178" t="s">
        <v>34</v>
      </c>
      <c r="D53" s="178"/>
      <c r="E53" s="178"/>
      <c r="F53" s="179" t="e">
        <f>_xlfn.FLOOR.MATH(B53,10)</f>
        <v>#NAME?</v>
      </c>
      <c r="G53" s="179"/>
    </row>
    <row r="54" spans="1:7" ht="18" customHeight="1">
      <c r="A54" s="112"/>
      <c r="B54" s="113"/>
      <c r="C54" s="178"/>
      <c r="D54" s="178"/>
      <c r="E54" s="178"/>
      <c r="F54" s="179"/>
      <c r="G54" s="179"/>
    </row>
    <row r="55" ht="12.75">
      <c r="F55" s="10"/>
    </row>
    <row r="56" spans="4:6" ht="12.75">
      <c r="D56" s="11"/>
      <c r="E56" s="12"/>
      <c r="F56" s="10"/>
    </row>
    <row r="57" spans="4:6" ht="12.75">
      <c r="D57" s="11"/>
      <c r="E57" s="12"/>
      <c r="F57" s="10"/>
    </row>
    <row r="58" spans="4:6" ht="12.75">
      <c r="D58" s="11"/>
      <c r="E58" s="14"/>
      <c r="F58" s="24"/>
    </row>
    <row r="59" ht="12.75">
      <c r="D59" s="11"/>
    </row>
    <row r="60" spans="4:5" ht="12.75">
      <c r="D60" s="11"/>
      <c r="E60" s="12"/>
    </row>
    <row r="61" spans="1:6" ht="12.75">
      <c r="A61" s="176"/>
      <c r="B61" s="176"/>
      <c r="C61" s="176"/>
      <c r="D61" s="176"/>
      <c r="E61" s="174"/>
      <c r="F61" s="174"/>
    </row>
    <row r="62" spans="1:6" ht="12.75">
      <c r="A62" s="176"/>
      <c r="B62" s="176"/>
      <c r="C62" s="176"/>
      <c r="D62" s="176"/>
      <c r="E62" s="174"/>
      <c r="F62" s="174"/>
    </row>
    <row r="63" spans="1:6" ht="18">
      <c r="A63" s="176"/>
      <c r="B63" s="176"/>
      <c r="C63" s="176"/>
      <c r="D63" s="176"/>
      <c r="E63" s="175"/>
      <c r="F63" s="175"/>
    </row>
    <row r="64" spans="1:6" ht="12.75">
      <c r="A64" s="176"/>
      <c r="B64" s="176"/>
      <c r="C64" s="176"/>
      <c r="D64" s="176"/>
      <c r="E64" s="171"/>
      <c r="F64" s="171"/>
    </row>
  </sheetData>
  <sheetProtection/>
  <mergeCells count="17">
    <mergeCell ref="B8:G8"/>
    <mergeCell ref="A2:G2"/>
    <mergeCell ref="A3:G3"/>
    <mergeCell ref="A4:G4"/>
    <mergeCell ref="A5:G5"/>
    <mergeCell ref="B7:G7"/>
    <mergeCell ref="A12:G12"/>
    <mergeCell ref="A27:G27"/>
    <mergeCell ref="A37:G37"/>
    <mergeCell ref="A51:G51"/>
    <mergeCell ref="C53:E54"/>
    <mergeCell ref="F53:G54"/>
    <mergeCell ref="A61:D64"/>
    <mergeCell ref="E61:F61"/>
    <mergeCell ref="E62:F62"/>
    <mergeCell ref="E63:F63"/>
    <mergeCell ref="E64:F64"/>
  </mergeCells>
  <printOptions/>
  <pageMargins left="0.7" right="0.7" top="0.75" bottom="0.75" header="0.3" footer="0.3"/>
  <pageSetup cellComments="atEnd"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55">
    <pageSetUpPr fitToPage="1"/>
  </sheetPr>
  <dimension ref="A1:N64"/>
  <sheetViews>
    <sheetView view="pageBreakPreview" zoomScaleNormal="85" zoomScaleSheetLayoutView="100" zoomScalePageLayoutView="0" workbookViewId="0" topLeftCell="A32">
      <selection activeCell="G44" sqref="G44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8.00390625" style="0" bestFit="1" customWidth="1"/>
    <col min="5" max="5" width="13.00390625" style="0" bestFit="1" customWidth="1"/>
    <col min="6" max="6" width="13.57421875" style="0" bestFit="1" customWidth="1"/>
    <col min="7" max="7" width="19.42187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NPE.011</v>
      </c>
      <c r="C7" s="181"/>
      <c r="D7" s="181"/>
      <c r="E7" s="181"/>
      <c r="F7" s="181"/>
      <c r="G7" s="181"/>
      <c r="H7" s="51"/>
      <c r="I7" s="13"/>
    </row>
    <row r="8" spans="1:9" ht="80.25" customHeight="1">
      <c r="A8" s="111" t="s">
        <v>31</v>
      </c>
      <c r="B8" s="180" t="s">
        <v>62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19.5" customHeight="1">
      <c r="D11" s="4"/>
      <c r="E11" s="4"/>
      <c r="F11" s="4"/>
      <c r="G11" s="165" t="e">
        <f>G19/F53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12</v>
      </c>
      <c r="E15" s="137">
        <f>INTESTAZIONE!D16</f>
        <v>29.75</v>
      </c>
      <c r="F15" s="138"/>
      <c r="G15" s="139">
        <f>E15*D15</f>
        <v>357</v>
      </c>
      <c r="I15" s="13"/>
      <c r="J15" s="57"/>
      <c r="K15" s="60">
        <v>0.1</v>
      </c>
      <c r="L15" s="70" t="e">
        <f>0.1*(E39+E40+#REF!)</f>
        <v>#REF!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0</v>
      </c>
      <c r="E16" s="137">
        <f>INTESTAZIONE!D17</f>
        <v>28.23</v>
      </c>
      <c r="F16" s="140"/>
      <c r="G16" s="139">
        <f>E16*D16</f>
        <v>0</v>
      </c>
      <c r="I16" s="13"/>
      <c r="J16" s="58"/>
      <c r="K16" s="19">
        <v>0.15</v>
      </c>
      <c r="L16" s="20" t="e">
        <f>0.15*(E39+E40+#REF!)</f>
        <v>#REF!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12</v>
      </c>
      <c r="E17" s="137">
        <f>INTESTAZIONE!D18</f>
        <v>26.17</v>
      </c>
      <c r="F17" s="140"/>
      <c r="G17" s="139">
        <f>E17*D17</f>
        <v>314.04</v>
      </c>
      <c r="I17" s="13"/>
      <c r="J17" s="59"/>
      <c r="K17" s="21" t="s">
        <v>24</v>
      </c>
      <c r="L17" s="22">
        <f>G25+G35</f>
        <v>848.8656</v>
      </c>
      <c r="M17" s="13" t="s">
        <v>23</v>
      </c>
      <c r="N17" s="64" t="e">
        <f>IF(L15&lt;L17,IF(L17&lt;L16,"ok","falso"),"falso")</f>
        <v>#REF!</v>
      </c>
    </row>
    <row r="18" spans="1:14" ht="12.75">
      <c r="A18" s="140">
        <v>2081</v>
      </c>
      <c r="B18" s="140" t="str">
        <f>INTESTAZIONE!B19</f>
        <v>Operaio 1°livello</v>
      </c>
      <c r="C18" s="157" t="str">
        <f>INTESTAZIONE!C19</f>
        <v>h</v>
      </c>
      <c r="D18" s="136">
        <v>0</v>
      </c>
      <c r="E18" s="137">
        <f>INTESTAZIONE!D19</f>
        <v>23.55</v>
      </c>
      <c r="F18" s="140"/>
      <c r="G18" s="139">
        <f>E18*D18</f>
        <v>0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671.04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(G25+G35)/G49*100</f>
        <v>17.335503371308995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848.8656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4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0</v>
      </c>
      <c r="E30" s="148">
        <f>INTESTAZIONE!D29</f>
        <v>62.48</v>
      </c>
      <c r="F30" s="138"/>
      <c r="G30" s="139">
        <f>E30*D30</f>
        <v>0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0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0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13.5" customHeight="1">
      <c r="A39" s="160"/>
      <c r="B39" s="158" t="s">
        <v>53</v>
      </c>
      <c r="C39" s="140" t="s">
        <v>39</v>
      </c>
      <c r="D39" s="152">
        <v>1</v>
      </c>
      <c r="E39" s="153">
        <v>3369</v>
      </c>
      <c r="F39" s="154">
        <v>0</v>
      </c>
      <c r="G39" s="128">
        <f>E39*D39*(1-F39)</f>
        <v>3369</v>
      </c>
      <c r="I39" s="13"/>
      <c r="J39" s="125"/>
      <c r="K39" s="119"/>
    </row>
    <row r="40" spans="1:11" ht="30" customHeight="1">
      <c r="A40" s="160" t="s">
        <v>42</v>
      </c>
      <c r="B40" s="159" t="s">
        <v>40</v>
      </c>
      <c r="C40" s="129" t="s">
        <v>39</v>
      </c>
      <c r="D40" s="152">
        <v>1</v>
      </c>
      <c r="E40" s="153">
        <v>150</v>
      </c>
      <c r="F40" s="154">
        <v>0</v>
      </c>
      <c r="G40" s="128">
        <f>E40*D40*(1-F40)</f>
        <v>150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6:11" ht="13.5" thickBot="1">
      <c r="F43" s="149" t="s">
        <v>33</v>
      </c>
      <c r="G43" s="114">
        <f>SUM(G39:G42)*1.1</f>
        <v>3870.9</v>
      </c>
      <c r="I43" s="13"/>
      <c r="J43" s="126"/>
      <c r="K43" s="127"/>
    </row>
    <row r="44" spans="1:9" ht="12.75">
      <c r="A44" s="53" t="s">
        <v>11</v>
      </c>
      <c r="B44" s="71" t="s">
        <v>17</v>
      </c>
      <c r="C44" s="115">
        <f>IF(A39="Listino Prezziario",0%,INTESTAZIONE!C34)</f>
        <v>0.15</v>
      </c>
      <c r="F44" s="149"/>
      <c r="G44" s="114"/>
      <c r="I44" s="13"/>
    </row>
    <row r="45" spans="1:9" ht="12.75">
      <c r="A45" s="71"/>
      <c r="B45" s="71" t="s">
        <v>18</v>
      </c>
      <c r="C45" s="115">
        <f>IF(A39="Listino Prezziario",0%,INTESTAZIONE!C35)</f>
        <v>0.1</v>
      </c>
      <c r="I45" s="13"/>
    </row>
    <row r="46" spans="1:9" ht="12.75">
      <c r="A46" s="4"/>
      <c r="B46" s="4"/>
      <c r="C46" s="141"/>
      <c r="I46" s="13"/>
    </row>
    <row r="47" spans="1:9" ht="12.75">
      <c r="A47" s="53"/>
      <c r="B47" s="71"/>
      <c r="C47" s="115"/>
      <c r="I47" s="15"/>
    </row>
    <row r="48" spans="1:3" ht="12.75">
      <c r="A48" s="4"/>
      <c r="B48" s="4"/>
      <c r="C48" s="142"/>
    </row>
    <row r="49" spans="1:7" ht="15.75">
      <c r="A49" s="46"/>
      <c r="B49" s="46"/>
      <c r="C49" s="46"/>
      <c r="D49" s="46"/>
      <c r="E49" s="46"/>
      <c r="F49" s="143" t="s">
        <v>19</v>
      </c>
      <c r="G49" s="144">
        <f>G43*(1+C44)*(1+C45)*(1-C47)*(1-C48)</f>
        <v>4896.6885</v>
      </c>
    </row>
    <row r="50" spans="1:6" ht="12.75">
      <c r="A50" s="54"/>
      <c r="B50" s="10"/>
      <c r="C50" s="10"/>
      <c r="D50" s="11"/>
      <c r="E50" s="12"/>
      <c r="F50" s="10"/>
    </row>
    <row r="51" spans="1:7" ht="12.75">
      <c r="A51" s="177" t="s">
        <v>20</v>
      </c>
      <c r="B51" s="177"/>
      <c r="C51" s="177"/>
      <c r="D51" s="177"/>
      <c r="E51" s="177"/>
      <c r="F51" s="177"/>
      <c r="G51" s="177"/>
    </row>
    <row r="52" ht="12.75">
      <c r="G52" s="38" t="str">
        <f>_xlfn.TEXTJOIN("/",TRUE,"€",C39)</f>
        <v>€/a corpo</v>
      </c>
    </row>
    <row r="53" spans="1:7" ht="18" customHeight="1">
      <c r="A53" s="112" t="s">
        <v>35</v>
      </c>
      <c r="B53" s="113">
        <f>G25+G35+G49</f>
        <v>5745.5541</v>
      </c>
      <c r="C53" s="178" t="s">
        <v>34</v>
      </c>
      <c r="D53" s="178"/>
      <c r="E53" s="178"/>
      <c r="F53" s="179" t="e">
        <f>_xlfn.FLOOR.MATH(B53,10)</f>
        <v>#NAME?</v>
      </c>
      <c r="G53" s="179"/>
    </row>
    <row r="54" spans="1:7" ht="18" customHeight="1">
      <c r="A54" s="112"/>
      <c r="B54" s="113"/>
      <c r="C54" s="178"/>
      <c r="D54" s="178"/>
      <c r="E54" s="178"/>
      <c r="F54" s="179"/>
      <c r="G54" s="179"/>
    </row>
    <row r="55" ht="12.75">
      <c r="F55" s="10"/>
    </row>
    <row r="56" spans="4:6" ht="12.75">
      <c r="D56" s="11"/>
      <c r="E56" s="12"/>
      <c r="F56" s="10"/>
    </row>
    <row r="57" spans="4:6" ht="12.75">
      <c r="D57" s="11"/>
      <c r="E57" s="12"/>
      <c r="F57" s="10"/>
    </row>
    <row r="58" spans="4:6" ht="12.75">
      <c r="D58" s="11"/>
      <c r="E58" s="14"/>
      <c r="F58" s="24"/>
    </row>
    <row r="59" ht="12.75">
      <c r="D59" s="11"/>
    </row>
    <row r="60" spans="4:5" ht="12.75">
      <c r="D60" s="11"/>
      <c r="E60" s="12"/>
    </row>
    <row r="61" spans="1:6" ht="12.75">
      <c r="A61" s="176"/>
      <c r="B61" s="176"/>
      <c r="C61" s="176"/>
      <c r="D61" s="176"/>
      <c r="E61" s="174"/>
      <c r="F61" s="174"/>
    </row>
    <row r="62" spans="1:6" ht="12.75">
      <c r="A62" s="176"/>
      <c r="B62" s="176"/>
      <c r="C62" s="176"/>
      <c r="D62" s="176"/>
      <c r="E62" s="174"/>
      <c r="F62" s="174"/>
    </row>
    <row r="63" spans="1:6" ht="18">
      <c r="A63" s="176"/>
      <c r="B63" s="176"/>
      <c r="C63" s="176"/>
      <c r="D63" s="176"/>
      <c r="E63" s="175"/>
      <c r="F63" s="175"/>
    </row>
    <row r="64" spans="1:6" ht="12.75">
      <c r="A64" s="176"/>
      <c r="B64" s="176"/>
      <c r="C64" s="176"/>
      <c r="D64" s="176"/>
      <c r="E64" s="171"/>
      <c r="F64" s="171"/>
    </row>
  </sheetData>
  <sheetProtection/>
  <mergeCells count="17">
    <mergeCell ref="B8:G8"/>
    <mergeCell ref="A2:G2"/>
    <mergeCell ref="A3:G3"/>
    <mergeCell ref="A4:G4"/>
    <mergeCell ref="A5:G5"/>
    <mergeCell ref="B7:G7"/>
    <mergeCell ref="A12:G12"/>
    <mergeCell ref="A27:G27"/>
    <mergeCell ref="A37:G37"/>
    <mergeCell ref="A51:G51"/>
    <mergeCell ref="C53:E54"/>
    <mergeCell ref="F53:G54"/>
    <mergeCell ref="A61:D64"/>
    <mergeCell ref="E61:F61"/>
    <mergeCell ref="E62:F62"/>
    <mergeCell ref="E63:F63"/>
    <mergeCell ref="E64:F64"/>
  </mergeCells>
  <printOptions/>
  <pageMargins left="0.7" right="0.7" top="0.75" bottom="0.75" header="0.3" footer="0.3"/>
  <pageSetup cellComments="atEnd"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56">
    <pageSetUpPr fitToPage="1"/>
  </sheetPr>
  <dimension ref="A1:N64"/>
  <sheetViews>
    <sheetView view="pageBreakPreview" zoomScaleNormal="85" zoomScaleSheetLayoutView="100" zoomScalePageLayoutView="0" workbookViewId="0" topLeftCell="A31">
      <selection activeCell="G44" sqref="G44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8.00390625" style="0" bestFit="1" customWidth="1"/>
    <col min="5" max="5" width="13.00390625" style="0" bestFit="1" customWidth="1"/>
    <col min="6" max="6" width="13.57421875" style="0" bestFit="1" customWidth="1"/>
    <col min="7" max="7" width="19.42187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NPE.012</v>
      </c>
      <c r="C7" s="181"/>
      <c r="D7" s="181"/>
      <c r="E7" s="181"/>
      <c r="F7" s="181"/>
      <c r="G7" s="181"/>
      <c r="H7" s="51"/>
      <c r="I7" s="13"/>
    </row>
    <row r="8" spans="1:9" ht="80.25" customHeight="1">
      <c r="A8" s="111" t="s">
        <v>31</v>
      </c>
      <c r="B8" s="180" t="s">
        <v>60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13.5" customHeight="1">
      <c r="D11" s="4"/>
      <c r="E11" s="4"/>
      <c r="F11" s="4"/>
      <c r="G11" s="165" t="e">
        <f>G19/F53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8</v>
      </c>
      <c r="E15" s="137">
        <f>INTESTAZIONE!D16</f>
        <v>29.75</v>
      </c>
      <c r="F15" s="138"/>
      <c r="G15" s="139">
        <f>E15*D15</f>
        <v>238</v>
      </c>
      <c r="I15" s="13"/>
      <c r="J15" s="57"/>
      <c r="K15" s="60">
        <v>0.1</v>
      </c>
      <c r="L15" s="70" t="e">
        <f>0.1*(E39+E40+#REF!)</f>
        <v>#REF!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0</v>
      </c>
      <c r="E16" s="137">
        <f>INTESTAZIONE!D17</f>
        <v>28.23</v>
      </c>
      <c r="F16" s="140"/>
      <c r="G16" s="139">
        <f>E16*D16</f>
        <v>0</v>
      </c>
      <c r="I16" s="13"/>
      <c r="J16" s="58"/>
      <c r="K16" s="19">
        <v>0.15</v>
      </c>
      <c r="L16" s="20" t="e">
        <f>0.15*(E39+E40+#REF!)</f>
        <v>#REF!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8</v>
      </c>
      <c r="E17" s="137">
        <f>INTESTAZIONE!D18</f>
        <v>26.17</v>
      </c>
      <c r="F17" s="140"/>
      <c r="G17" s="139">
        <f>E17*D17</f>
        <v>209.36</v>
      </c>
      <c r="I17" s="13"/>
      <c r="J17" s="59"/>
      <c r="K17" s="21" t="s">
        <v>24</v>
      </c>
      <c r="L17" s="22">
        <f>G25+G35</f>
        <v>565.9104</v>
      </c>
      <c r="M17" s="13" t="s">
        <v>23</v>
      </c>
      <c r="N17" s="64" t="e">
        <f>IF(L15&lt;L17,IF(L17&lt;L16,"ok","falso"),"falso")</f>
        <v>#REF!</v>
      </c>
    </row>
    <row r="18" spans="1:14" ht="12.75">
      <c r="A18" s="140">
        <v>2081</v>
      </c>
      <c r="B18" s="140" t="str">
        <f>INTESTAZIONE!B19</f>
        <v>Operaio 1°livello</v>
      </c>
      <c r="C18" s="157" t="str">
        <f>INTESTAZIONE!C19</f>
        <v>h</v>
      </c>
      <c r="D18" s="136">
        <v>0</v>
      </c>
      <c r="E18" s="137">
        <f>INTESTAZIONE!D19</f>
        <v>23.55</v>
      </c>
      <c r="F18" s="140"/>
      <c r="G18" s="139">
        <f>E18*D18</f>
        <v>0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447.36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(G25+G35)/G49*100</f>
        <v>6.4136714885808095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565.9104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4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0</v>
      </c>
      <c r="E30" s="148">
        <f>INTESTAZIONE!D29</f>
        <v>62.48</v>
      </c>
      <c r="F30" s="138"/>
      <c r="G30" s="139">
        <f>E30*D30</f>
        <v>0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0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0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13.5" customHeight="1">
      <c r="A39" s="160"/>
      <c r="B39" s="158" t="s">
        <v>53</v>
      </c>
      <c r="C39" s="140" t="s">
        <v>39</v>
      </c>
      <c r="D39" s="152">
        <v>1</v>
      </c>
      <c r="E39" s="153">
        <v>6075</v>
      </c>
      <c r="F39" s="154">
        <v>0</v>
      </c>
      <c r="G39" s="128">
        <f>E39*D39*(1-F39)</f>
        <v>6075</v>
      </c>
      <c r="I39" s="13"/>
      <c r="J39" s="125"/>
      <c r="K39" s="119"/>
    </row>
    <row r="40" spans="1:11" ht="30" customHeight="1">
      <c r="A40" s="160" t="s">
        <v>42</v>
      </c>
      <c r="B40" s="159" t="s">
        <v>40</v>
      </c>
      <c r="C40" s="129" t="s">
        <v>39</v>
      </c>
      <c r="D40" s="152">
        <v>1</v>
      </c>
      <c r="E40" s="153">
        <v>266</v>
      </c>
      <c r="F40" s="154">
        <v>0</v>
      </c>
      <c r="G40" s="128">
        <f>E40*D40*(1-F40)</f>
        <v>266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6:11" ht="13.5" thickBot="1">
      <c r="F43" s="149" t="s">
        <v>33</v>
      </c>
      <c r="G43" s="114">
        <f>SUM(G39:G42)*1.1</f>
        <v>6975.1</v>
      </c>
      <c r="I43" s="13"/>
      <c r="J43" s="126"/>
      <c r="K43" s="127"/>
    </row>
    <row r="44" spans="1:9" ht="12.75">
      <c r="A44" s="53" t="s">
        <v>11</v>
      </c>
      <c r="B44" s="71" t="s">
        <v>17</v>
      </c>
      <c r="C44" s="115">
        <f>IF(A39="Listino Prezziario",0%,INTESTAZIONE!C34)</f>
        <v>0.15</v>
      </c>
      <c r="F44" s="149"/>
      <c r="G44" s="114"/>
      <c r="I44" s="13"/>
    </row>
    <row r="45" spans="1:9" ht="12.75">
      <c r="A45" s="71"/>
      <c r="B45" s="71" t="s">
        <v>18</v>
      </c>
      <c r="C45" s="115">
        <f>IF(A39="Listino Prezziario",0%,INTESTAZIONE!C35)</f>
        <v>0.1</v>
      </c>
      <c r="I45" s="13"/>
    </row>
    <row r="46" spans="1:9" ht="12.75">
      <c r="A46" s="4"/>
      <c r="B46" s="4"/>
      <c r="C46" s="141"/>
      <c r="I46" s="13"/>
    </row>
    <row r="47" spans="1:9" ht="12.75">
      <c r="A47" s="53"/>
      <c r="B47" s="71"/>
      <c r="C47" s="115"/>
      <c r="I47" s="15"/>
    </row>
    <row r="48" spans="1:3" ht="12.75">
      <c r="A48" s="4"/>
      <c r="B48" s="4"/>
      <c r="C48" s="142"/>
    </row>
    <row r="49" spans="1:7" ht="15.75">
      <c r="A49" s="46"/>
      <c r="B49" s="46"/>
      <c r="C49" s="46"/>
      <c r="D49" s="46"/>
      <c r="E49" s="46"/>
      <c r="F49" s="143" t="s">
        <v>19</v>
      </c>
      <c r="G49" s="144">
        <f>G43*(1+C44)*(1+C45)*(1-C47)*(1-C48)</f>
        <v>8823.5015</v>
      </c>
    </row>
    <row r="50" spans="1:6" ht="12.75">
      <c r="A50" s="54"/>
      <c r="B50" s="10"/>
      <c r="C50" s="10"/>
      <c r="D50" s="11"/>
      <c r="E50" s="12"/>
      <c r="F50" s="10"/>
    </row>
    <row r="51" spans="1:7" ht="12.75">
      <c r="A51" s="177" t="s">
        <v>20</v>
      </c>
      <c r="B51" s="177"/>
      <c r="C51" s="177"/>
      <c r="D51" s="177"/>
      <c r="E51" s="177"/>
      <c r="F51" s="177"/>
      <c r="G51" s="177"/>
    </row>
    <row r="52" ht="12.75">
      <c r="G52" s="38" t="str">
        <f>_xlfn.TEXTJOIN("/",TRUE,"€",C39)</f>
        <v>€/a corpo</v>
      </c>
    </row>
    <row r="53" spans="1:7" ht="18" customHeight="1">
      <c r="A53" s="112" t="s">
        <v>35</v>
      </c>
      <c r="B53" s="113">
        <f>G25+G35+G49</f>
        <v>9389.411900000001</v>
      </c>
      <c r="C53" s="178" t="s">
        <v>34</v>
      </c>
      <c r="D53" s="178"/>
      <c r="E53" s="178"/>
      <c r="F53" s="179" t="e">
        <f>_xlfn.FLOOR.MATH(B53,10)</f>
        <v>#NAME?</v>
      </c>
      <c r="G53" s="179"/>
    </row>
    <row r="54" spans="1:7" ht="18" customHeight="1">
      <c r="A54" s="112"/>
      <c r="B54" s="113"/>
      <c r="C54" s="178"/>
      <c r="D54" s="178"/>
      <c r="E54" s="178"/>
      <c r="F54" s="179"/>
      <c r="G54" s="179"/>
    </row>
    <row r="55" ht="12.75">
      <c r="F55" s="10"/>
    </row>
    <row r="56" spans="4:6" ht="12.75">
      <c r="D56" s="11"/>
      <c r="E56" s="12"/>
      <c r="F56" s="10"/>
    </row>
    <row r="57" spans="4:6" ht="12.75">
      <c r="D57" s="11"/>
      <c r="E57" s="12"/>
      <c r="F57" s="10"/>
    </row>
    <row r="58" spans="4:6" ht="12.75">
      <c r="D58" s="11"/>
      <c r="E58" s="14"/>
      <c r="F58" s="24"/>
    </row>
    <row r="59" ht="12.75">
      <c r="D59" s="11"/>
    </row>
    <row r="60" spans="4:5" ht="12.75">
      <c r="D60" s="11"/>
      <c r="E60" s="12"/>
    </row>
    <row r="61" spans="1:6" ht="12.75">
      <c r="A61" s="176"/>
      <c r="B61" s="176"/>
      <c r="C61" s="176"/>
      <c r="D61" s="176"/>
      <c r="E61" s="174"/>
      <c r="F61" s="174"/>
    </row>
    <row r="62" spans="1:6" ht="12.75">
      <c r="A62" s="176"/>
      <c r="B62" s="176"/>
      <c r="C62" s="176"/>
      <c r="D62" s="176"/>
      <c r="E62" s="174"/>
      <c r="F62" s="174"/>
    </row>
    <row r="63" spans="1:6" ht="18">
      <c r="A63" s="176"/>
      <c r="B63" s="176"/>
      <c r="C63" s="176"/>
      <c r="D63" s="176"/>
      <c r="E63" s="175"/>
      <c r="F63" s="175"/>
    </row>
    <row r="64" spans="1:6" ht="12.75">
      <c r="A64" s="176"/>
      <c r="B64" s="176"/>
      <c r="C64" s="176"/>
      <c r="D64" s="176"/>
      <c r="E64" s="171"/>
      <c r="F64" s="171"/>
    </row>
  </sheetData>
  <sheetProtection/>
  <mergeCells count="17">
    <mergeCell ref="B8:G8"/>
    <mergeCell ref="A2:G2"/>
    <mergeCell ref="A3:G3"/>
    <mergeCell ref="A4:G4"/>
    <mergeCell ref="A5:G5"/>
    <mergeCell ref="B7:G7"/>
    <mergeCell ref="A12:G12"/>
    <mergeCell ref="A27:G27"/>
    <mergeCell ref="A37:G37"/>
    <mergeCell ref="A51:G51"/>
    <mergeCell ref="C53:E54"/>
    <mergeCell ref="F53:G54"/>
    <mergeCell ref="A61:D64"/>
    <mergeCell ref="E61:F61"/>
    <mergeCell ref="E62:F62"/>
    <mergeCell ref="E63:F63"/>
    <mergeCell ref="E64:F64"/>
  </mergeCells>
  <printOptions/>
  <pageMargins left="0.7" right="0.7" top="0.75" bottom="0.75" header="0.3" footer="0.3"/>
  <pageSetup cellComments="atEnd" fitToHeight="1" fitToWidth="1"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57">
    <pageSetUpPr fitToPage="1"/>
  </sheetPr>
  <dimension ref="A1:N64"/>
  <sheetViews>
    <sheetView view="pageBreakPreview" zoomScaleNormal="85" zoomScaleSheetLayoutView="100" zoomScalePageLayoutView="0" workbookViewId="0" topLeftCell="A31">
      <selection activeCell="G44" sqref="G44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8.00390625" style="0" bestFit="1" customWidth="1"/>
    <col min="5" max="5" width="13.00390625" style="0" bestFit="1" customWidth="1"/>
    <col min="6" max="6" width="13.57421875" style="0" bestFit="1" customWidth="1"/>
    <col min="7" max="7" width="19.42187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NPE.013</v>
      </c>
      <c r="C7" s="181"/>
      <c r="D7" s="181"/>
      <c r="E7" s="181"/>
      <c r="F7" s="181"/>
      <c r="G7" s="181"/>
      <c r="H7" s="51"/>
      <c r="I7" s="13"/>
    </row>
    <row r="8" spans="1:9" ht="64.5" customHeight="1">
      <c r="A8" s="111" t="s">
        <v>31</v>
      </c>
      <c r="B8" s="180" t="s">
        <v>63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13.5" customHeight="1">
      <c r="D11" s="4"/>
      <c r="E11" s="4"/>
      <c r="F11" s="4"/>
      <c r="G11" s="165" t="e">
        <f>G19/F53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12</v>
      </c>
      <c r="E15" s="137">
        <f>INTESTAZIONE!D16</f>
        <v>29.75</v>
      </c>
      <c r="F15" s="138"/>
      <c r="G15" s="139">
        <f>E15*D15</f>
        <v>357</v>
      </c>
      <c r="I15" s="13"/>
      <c r="J15" s="57"/>
      <c r="K15" s="60">
        <v>0.1</v>
      </c>
      <c r="L15" s="70" t="e">
        <f>0.1*(E39+E40+#REF!)</f>
        <v>#REF!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0</v>
      </c>
      <c r="E16" s="137">
        <f>INTESTAZIONE!D17</f>
        <v>28.23</v>
      </c>
      <c r="F16" s="140"/>
      <c r="G16" s="139">
        <f>E16*D16</f>
        <v>0</v>
      </c>
      <c r="I16" s="13"/>
      <c r="J16" s="58"/>
      <c r="K16" s="19">
        <v>0.15</v>
      </c>
      <c r="L16" s="20" t="e">
        <f>0.15*(E39+E40+#REF!)</f>
        <v>#REF!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12</v>
      </c>
      <c r="E17" s="137">
        <f>INTESTAZIONE!D18</f>
        <v>26.17</v>
      </c>
      <c r="F17" s="140"/>
      <c r="G17" s="139">
        <f>E17*D17</f>
        <v>314.04</v>
      </c>
      <c r="I17" s="13"/>
      <c r="J17" s="59"/>
      <c r="K17" s="21" t="s">
        <v>24</v>
      </c>
      <c r="L17" s="22">
        <f>G25+G35</f>
        <v>848.8656</v>
      </c>
      <c r="M17" s="13" t="s">
        <v>23</v>
      </c>
      <c r="N17" s="64" t="e">
        <f>IF(L15&lt;L17,IF(L17&lt;L16,"ok","falso"),"falso")</f>
        <v>#REF!</v>
      </c>
    </row>
    <row r="18" spans="1:14" ht="12.75">
      <c r="A18" s="140">
        <v>2081</v>
      </c>
      <c r="B18" s="140" t="str">
        <f>INTESTAZIONE!B19</f>
        <v>Operaio 1°livello</v>
      </c>
      <c r="C18" s="157" t="str">
        <f>INTESTAZIONE!C19</f>
        <v>h</v>
      </c>
      <c r="D18" s="136">
        <v>0</v>
      </c>
      <c r="E18" s="137">
        <f>INTESTAZIONE!D19</f>
        <v>23.55</v>
      </c>
      <c r="F18" s="140"/>
      <c r="G18" s="139">
        <f>E18*D18</f>
        <v>0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671.04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(G25+G35)/G49*100</f>
        <v>14.7726447181587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848.8656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4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0</v>
      </c>
      <c r="E30" s="148">
        <f>INTESTAZIONE!D29</f>
        <v>62.48</v>
      </c>
      <c r="F30" s="138"/>
      <c r="G30" s="139">
        <f>E30*D30</f>
        <v>0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0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0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13.5" customHeight="1">
      <c r="A39" s="160"/>
      <c r="B39" s="158" t="s">
        <v>53</v>
      </c>
      <c r="C39" s="140" t="s">
        <v>39</v>
      </c>
      <c r="D39" s="152">
        <v>1</v>
      </c>
      <c r="E39" s="153">
        <v>3629.5</v>
      </c>
      <c r="F39" s="154">
        <v>0</v>
      </c>
      <c r="G39" s="128">
        <f>E39*D39*(1-F39)</f>
        <v>3629.5</v>
      </c>
      <c r="I39" s="13"/>
      <c r="J39" s="125"/>
      <c r="K39" s="119"/>
    </row>
    <row r="40" spans="1:11" ht="30" customHeight="1">
      <c r="A40" s="160" t="s">
        <v>42</v>
      </c>
      <c r="B40" s="159" t="s">
        <v>40</v>
      </c>
      <c r="C40" s="129" t="s">
        <v>39</v>
      </c>
      <c r="D40" s="152">
        <v>1</v>
      </c>
      <c r="E40" s="153">
        <v>500</v>
      </c>
      <c r="F40" s="154">
        <v>0</v>
      </c>
      <c r="G40" s="128">
        <f>E40*D40*(1-F40)</f>
        <v>500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6:11" ht="13.5" thickBot="1">
      <c r="F43" s="149" t="s">
        <v>33</v>
      </c>
      <c r="G43" s="114">
        <f>SUM(G39:G42)*1.1</f>
        <v>4542.450000000001</v>
      </c>
      <c r="I43" s="13"/>
      <c r="J43" s="126"/>
      <c r="K43" s="127"/>
    </row>
    <row r="44" spans="1:9" ht="12.75">
      <c r="A44" s="53" t="s">
        <v>11</v>
      </c>
      <c r="B44" s="71" t="s">
        <v>17</v>
      </c>
      <c r="C44" s="115">
        <f>IF(A39="Listino Prezziario",0%,INTESTAZIONE!C34)</f>
        <v>0.15</v>
      </c>
      <c r="F44" s="149"/>
      <c r="G44" s="114"/>
      <c r="I44" s="13"/>
    </row>
    <row r="45" spans="1:9" ht="12.75">
      <c r="A45" s="71"/>
      <c r="B45" s="71" t="s">
        <v>18</v>
      </c>
      <c r="C45" s="115">
        <f>IF(A39="Listino Prezziario",0%,INTESTAZIONE!C35)</f>
        <v>0.1</v>
      </c>
      <c r="I45" s="13"/>
    </row>
    <row r="46" spans="1:9" ht="12.75">
      <c r="A46" s="4"/>
      <c r="B46" s="4"/>
      <c r="C46" s="141"/>
      <c r="I46" s="13"/>
    </row>
    <row r="47" spans="1:9" ht="12.75">
      <c r="A47" s="53"/>
      <c r="B47" s="71"/>
      <c r="C47" s="115"/>
      <c r="I47" s="15"/>
    </row>
    <row r="48" spans="1:3" ht="12.75">
      <c r="A48" s="4"/>
      <c r="B48" s="4"/>
      <c r="C48" s="142"/>
    </row>
    <row r="49" spans="1:7" ht="15.75">
      <c r="A49" s="46"/>
      <c r="B49" s="46"/>
      <c r="C49" s="46"/>
      <c r="D49" s="46"/>
      <c r="E49" s="46"/>
      <c r="F49" s="143" t="s">
        <v>19</v>
      </c>
      <c r="G49" s="144">
        <f>G43*(1+C44)*(1+C45)*(1-C47)*(1-C48)</f>
        <v>5746.199250000001</v>
      </c>
    </row>
    <row r="50" spans="1:6" ht="12.75">
      <c r="A50" s="54"/>
      <c r="B50" s="10"/>
      <c r="C50" s="10"/>
      <c r="D50" s="11"/>
      <c r="E50" s="12"/>
      <c r="F50" s="10"/>
    </row>
    <row r="51" spans="1:7" ht="12.75">
      <c r="A51" s="177" t="s">
        <v>20</v>
      </c>
      <c r="B51" s="177"/>
      <c r="C51" s="177"/>
      <c r="D51" s="177"/>
      <c r="E51" s="177"/>
      <c r="F51" s="177"/>
      <c r="G51" s="177"/>
    </row>
    <row r="52" ht="12.75">
      <c r="G52" s="38" t="str">
        <f>_xlfn.TEXTJOIN("/",TRUE,"€",C39)</f>
        <v>€/a corpo</v>
      </c>
    </row>
    <row r="53" spans="1:7" ht="18" customHeight="1">
      <c r="A53" s="112" t="s">
        <v>35</v>
      </c>
      <c r="B53" s="113">
        <f>G25+G35+G49</f>
        <v>6595.064850000001</v>
      </c>
      <c r="C53" s="178" t="s">
        <v>34</v>
      </c>
      <c r="D53" s="178"/>
      <c r="E53" s="178"/>
      <c r="F53" s="179" t="e">
        <f>_xlfn.FLOOR.MATH(B53,10)</f>
        <v>#NAME?</v>
      </c>
      <c r="G53" s="179"/>
    </row>
    <row r="54" spans="1:7" ht="18" customHeight="1">
      <c r="A54" s="112"/>
      <c r="B54" s="113"/>
      <c r="C54" s="178"/>
      <c r="D54" s="178"/>
      <c r="E54" s="178"/>
      <c r="F54" s="179"/>
      <c r="G54" s="179"/>
    </row>
    <row r="55" ht="12.75">
      <c r="F55" s="10"/>
    </row>
    <row r="56" spans="4:6" ht="12.75">
      <c r="D56" s="11"/>
      <c r="E56" s="12"/>
      <c r="F56" s="10"/>
    </row>
    <row r="57" spans="4:6" ht="12.75">
      <c r="D57" s="11"/>
      <c r="E57" s="12"/>
      <c r="F57" s="10"/>
    </row>
    <row r="58" spans="4:6" ht="12.75">
      <c r="D58" s="11"/>
      <c r="E58" s="14"/>
      <c r="F58" s="24"/>
    </row>
    <row r="59" ht="12.75">
      <c r="D59" s="11"/>
    </row>
    <row r="60" spans="4:5" ht="12.75">
      <c r="D60" s="11"/>
      <c r="E60" s="12"/>
    </row>
    <row r="61" spans="1:6" ht="12.75">
      <c r="A61" s="176"/>
      <c r="B61" s="176"/>
      <c r="C61" s="176"/>
      <c r="D61" s="176"/>
      <c r="E61" s="174"/>
      <c r="F61" s="174"/>
    </row>
    <row r="62" spans="1:6" ht="12.75">
      <c r="A62" s="176"/>
      <c r="B62" s="176"/>
      <c r="C62" s="176"/>
      <c r="D62" s="176"/>
      <c r="E62" s="174"/>
      <c r="F62" s="174"/>
    </row>
    <row r="63" spans="1:6" ht="18">
      <c r="A63" s="176"/>
      <c r="B63" s="176"/>
      <c r="C63" s="176"/>
      <c r="D63" s="176"/>
      <c r="E63" s="175"/>
      <c r="F63" s="175"/>
    </row>
    <row r="64" spans="1:6" ht="12.75">
      <c r="A64" s="176"/>
      <c r="B64" s="176"/>
      <c r="C64" s="176"/>
      <c r="D64" s="176"/>
      <c r="E64" s="171"/>
      <c r="F64" s="171"/>
    </row>
  </sheetData>
  <sheetProtection/>
  <mergeCells count="17">
    <mergeCell ref="B8:G8"/>
    <mergeCell ref="A2:G2"/>
    <mergeCell ref="A3:G3"/>
    <mergeCell ref="A4:G4"/>
    <mergeCell ref="A5:G5"/>
    <mergeCell ref="B7:G7"/>
    <mergeCell ref="A12:G12"/>
    <mergeCell ref="A27:G27"/>
    <mergeCell ref="A37:G37"/>
    <mergeCell ref="A51:G51"/>
    <mergeCell ref="C53:E54"/>
    <mergeCell ref="F53:G54"/>
    <mergeCell ref="A61:D64"/>
    <mergeCell ref="E61:F61"/>
    <mergeCell ref="E62:F62"/>
    <mergeCell ref="E63:F63"/>
    <mergeCell ref="E64:F64"/>
  </mergeCells>
  <printOptions/>
  <pageMargins left="0.7" right="0.7" top="0.75" bottom="0.75" header="0.3" footer="0.3"/>
  <pageSetup cellComments="atEnd" fitToHeight="1" fitToWidth="1"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59">
    <pageSetUpPr fitToPage="1"/>
  </sheetPr>
  <dimension ref="A1:N64"/>
  <sheetViews>
    <sheetView view="pageBreakPreview" zoomScaleNormal="85" zoomScaleSheetLayoutView="100" zoomScalePageLayoutView="0" workbookViewId="0" topLeftCell="A32">
      <selection activeCell="G44" sqref="G44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8.00390625" style="0" bestFit="1" customWidth="1"/>
    <col min="5" max="5" width="13.00390625" style="0" bestFit="1" customWidth="1"/>
    <col min="6" max="6" width="13.57421875" style="0" bestFit="1" customWidth="1"/>
    <col min="7" max="7" width="19.42187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NPE.014</v>
      </c>
      <c r="C7" s="181"/>
      <c r="D7" s="181"/>
      <c r="E7" s="181"/>
      <c r="F7" s="181"/>
      <c r="G7" s="181"/>
      <c r="H7" s="51"/>
      <c r="I7" s="13"/>
    </row>
    <row r="8" spans="1:9" ht="30.75" customHeight="1">
      <c r="A8" s="111" t="s">
        <v>31</v>
      </c>
      <c r="B8" s="180" t="s">
        <v>67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17.25" customHeight="1">
      <c r="D11" s="4"/>
      <c r="E11" s="4"/>
      <c r="F11" s="4"/>
      <c r="G11" s="165" t="e">
        <f>G19/F53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4</v>
      </c>
      <c r="E15" s="137">
        <f>INTESTAZIONE!D16</f>
        <v>29.75</v>
      </c>
      <c r="F15" s="138"/>
      <c r="G15" s="139">
        <f>E15*D15</f>
        <v>119</v>
      </c>
      <c r="I15" s="13"/>
      <c r="J15" s="57"/>
      <c r="K15" s="60">
        <v>0.1</v>
      </c>
      <c r="L15" s="70" t="e">
        <f>0.1*(E39+E40+#REF!)</f>
        <v>#REF!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0</v>
      </c>
      <c r="E16" s="137">
        <f>INTESTAZIONE!D17</f>
        <v>28.23</v>
      </c>
      <c r="F16" s="140"/>
      <c r="G16" s="139">
        <f>E16*D16</f>
        <v>0</v>
      </c>
      <c r="I16" s="13"/>
      <c r="J16" s="58"/>
      <c r="K16" s="19">
        <v>0.15</v>
      </c>
      <c r="L16" s="20" t="e">
        <f>0.15*(E39+E40+#REF!)</f>
        <v>#REF!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0</v>
      </c>
      <c r="E17" s="137">
        <f>INTESTAZIONE!D18</f>
        <v>26.17</v>
      </c>
      <c r="F17" s="140"/>
      <c r="G17" s="139">
        <f>E17*D17</f>
        <v>0</v>
      </c>
      <c r="I17" s="13"/>
      <c r="J17" s="59"/>
      <c r="K17" s="21" t="s">
        <v>24</v>
      </c>
      <c r="L17" s="22">
        <f>G25+G35</f>
        <v>269.698</v>
      </c>
      <c r="M17" s="13" t="s">
        <v>23</v>
      </c>
      <c r="N17" s="64" t="e">
        <f>IF(L15&lt;L17,IF(L17&lt;L16,"ok","falso"),"falso")</f>
        <v>#REF!</v>
      </c>
    </row>
    <row r="18" spans="1:14" ht="12.75">
      <c r="A18" s="140">
        <v>2081</v>
      </c>
      <c r="B18" s="140" t="str">
        <f>INTESTAZIONE!B19</f>
        <v>Operaio 1°livello</v>
      </c>
      <c r="C18" s="157" t="str">
        <f>INTESTAZIONE!C19</f>
        <v>h</v>
      </c>
      <c r="D18" s="136">
        <v>4</v>
      </c>
      <c r="E18" s="137">
        <f>INTESTAZIONE!D19</f>
        <v>23.55</v>
      </c>
      <c r="F18" s="140"/>
      <c r="G18" s="139">
        <f>E18*D18</f>
        <v>94.2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213.2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(G25+G35)/G49*100</f>
        <v>578.5617367706919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269.698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4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0</v>
      </c>
      <c r="E30" s="148">
        <f>INTESTAZIONE!D29</f>
        <v>62.48</v>
      </c>
      <c r="F30" s="138"/>
      <c r="G30" s="139">
        <f>E30*D30</f>
        <v>0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0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0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27.75" customHeight="1">
      <c r="A39" s="163"/>
      <c r="B39" s="162" t="s">
        <v>68</v>
      </c>
      <c r="C39" s="140" t="s">
        <v>43</v>
      </c>
      <c r="D39" s="152">
        <v>1</v>
      </c>
      <c r="E39" s="153">
        <v>33.5</v>
      </c>
      <c r="F39" s="154">
        <v>0</v>
      </c>
      <c r="G39" s="128">
        <f>E39*D39*(1-F39)</f>
        <v>33.5</v>
      </c>
      <c r="I39" s="13"/>
      <c r="J39" s="125"/>
      <c r="K39" s="119"/>
    </row>
    <row r="40" spans="1:11" ht="30" customHeight="1">
      <c r="A40" s="160" t="s">
        <v>42</v>
      </c>
      <c r="B40" s="159" t="s">
        <v>40</v>
      </c>
      <c r="C40" s="129" t="s">
        <v>39</v>
      </c>
      <c r="D40" s="152">
        <v>1</v>
      </c>
      <c r="E40" s="153">
        <v>0</v>
      </c>
      <c r="F40" s="154">
        <v>0</v>
      </c>
      <c r="G40" s="128">
        <f>E40*D40*(1-F40)</f>
        <v>0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6:11" ht="13.5" thickBot="1">
      <c r="F43" s="149" t="s">
        <v>33</v>
      </c>
      <c r="G43" s="114">
        <f>SUM(G39:G42)*1.1</f>
        <v>36.85</v>
      </c>
      <c r="I43" s="13"/>
      <c r="J43" s="126"/>
      <c r="K43" s="127"/>
    </row>
    <row r="44" spans="1:9" ht="12.75">
      <c r="A44" s="53" t="s">
        <v>11</v>
      </c>
      <c r="B44" s="71" t="s">
        <v>17</v>
      </c>
      <c r="C44" s="115">
        <f>IF(A39="Listino Prezziario",0%,INTESTAZIONE!C34)</f>
        <v>0.15</v>
      </c>
      <c r="F44" s="149"/>
      <c r="G44" s="114"/>
      <c r="I44" s="13"/>
    </row>
    <row r="45" spans="1:9" ht="12.75">
      <c r="A45" s="71"/>
      <c r="B45" s="71" t="s">
        <v>18</v>
      </c>
      <c r="C45" s="115">
        <f>IF(A39="Listino Prezziario",0%,INTESTAZIONE!C35)</f>
        <v>0.1</v>
      </c>
      <c r="I45" s="13"/>
    </row>
    <row r="46" spans="1:9" ht="12.75">
      <c r="A46" s="4"/>
      <c r="B46" s="4"/>
      <c r="C46" s="141"/>
      <c r="I46" s="13"/>
    </row>
    <row r="47" spans="1:9" ht="12.75">
      <c r="A47" s="53"/>
      <c r="B47" s="71"/>
      <c r="C47" s="115"/>
      <c r="I47" s="15"/>
    </row>
    <row r="48" spans="1:3" ht="12.75">
      <c r="A48" s="4"/>
      <c r="B48" s="4"/>
      <c r="C48" s="142"/>
    </row>
    <row r="49" spans="1:7" ht="15.75">
      <c r="A49" s="46"/>
      <c r="B49" s="46"/>
      <c r="C49" s="46"/>
      <c r="D49" s="46"/>
      <c r="E49" s="46"/>
      <c r="F49" s="143" t="s">
        <v>19</v>
      </c>
      <c r="G49" s="144">
        <f>G43*(1+C44)*(1+C45)*(1-C47)*(1-C48)</f>
        <v>46.61525</v>
      </c>
    </row>
    <row r="50" spans="1:6" ht="12.75">
      <c r="A50" s="54"/>
      <c r="B50" s="10"/>
      <c r="C50" s="10"/>
      <c r="D50" s="11"/>
      <c r="E50" s="12"/>
      <c r="F50" s="10"/>
    </row>
    <row r="51" spans="1:7" ht="12.75">
      <c r="A51" s="177" t="s">
        <v>20</v>
      </c>
      <c r="B51" s="177"/>
      <c r="C51" s="177"/>
      <c r="D51" s="177"/>
      <c r="E51" s="177"/>
      <c r="F51" s="177"/>
      <c r="G51" s="177"/>
    </row>
    <row r="52" ht="12.75">
      <c r="G52" s="38" t="str">
        <f>_xlfn.TEXTJOIN("/",TRUE,"€",C39)</f>
        <v>€/cad</v>
      </c>
    </row>
    <row r="53" spans="1:7" ht="18" customHeight="1">
      <c r="A53" s="112" t="s">
        <v>35</v>
      </c>
      <c r="B53" s="113">
        <f>G25+G35+G49</f>
        <v>316.31325</v>
      </c>
      <c r="C53" s="178" t="s">
        <v>34</v>
      </c>
      <c r="D53" s="178"/>
      <c r="E53" s="178"/>
      <c r="F53" s="179" t="e">
        <f>_xlfn.FLOOR.MATH(B53,10)</f>
        <v>#NAME?</v>
      </c>
      <c r="G53" s="179"/>
    </row>
    <row r="54" spans="1:7" ht="18" customHeight="1">
      <c r="A54" s="112"/>
      <c r="B54" s="113"/>
      <c r="C54" s="178"/>
      <c r="D54" s="178"/>
      <c r="E54" s="178"/>
      <c r="F54" s="179"/>
      <c r="G54" s="179"/>
    </row>
    <row r="55" ht="12.75">
      <c r="F55" s="10"/>
    </row>
    <row r="56" spans="4:6" ht="12.75">
      <c r="D56" s="11"/>
      <c r="E56" s="12"/>
      <c r="F56" s="10"/>
    </row>
    <row r="57" spans="4:6" ht="12.75">
      <c r="D57" s="11"/>
      <c r="E57" s="12"/>
      <c r="F57" s="10"/>
    </row>
    <row r="58" spans="4:6" ht="12.75">
      <c r="D58" s="11"/>
      <c r="E58" s="14"/>
      <c r="F58" s="24"/>
    </row>
    <row r="59" ht="12.75">
      <c r="D59" s="11"/>
    </row>
    <row r="60" spans="4:5" ht="12.75">
      <c r="D60" s="11"/>
      <c r="E60" s="12"/>
    </row>
    <row r="61" spans="1:6" ht="12.75">
      <c r="A61" s="176"/>
      <c r="B61" s="176"/>
      <c r="C61" s="176"/>
      <c r="D61" s="176"/>
      <c r="E61" s="174"/>
      <c r="F61" s="174"/>
    </row>
    <row r="62" spans="1:6" ht="12.75">
      <c r="A62" s="176"/>
      <c r="B62" s="176"/>
      <c r="C62" s="176"/>
      <c r="D62" s="176"/>
      <c r="E62" s="174"/>
      <c r="F62" s="174"/>
    </row>
    <row r="63" spans="1:6" ht="18">
      <c r="A63" s="176"/>
      <c r="B63" s="176"/>
      <c r="C63" s="176"/>
      <c r="D63" s="176"/>
      <c r="E63" s="175"/>
      <c r="F63" s="175"/>
    </row>
    <row r="64" spans="1:6" ht="12.75">
      <c r="A64" s="176"/>
      <c r="B64" s="176"/>
      <c r="C64" s="176"/>
      <c r="D64" s="176"/>
      <c r="E64" s="171"/>
      <c r="F64" s="171"/>
    </row>
  </sheetData>
  <sheetProtection/>
  <mergeCells count="17">
    <mergeCell ref="A61:D64"/>
    <mergeCell ref="E61:F61"/>
    <mergeCell ref="E62:F62"/>
    <mergeCell ref="E63:F63"/>
    <mergeCell ref="E64:F64"/>
    <mergeCell ref="A12:G12"/>
    <mergeCell ref="A27:G27"/>
    <mergeCell ref="A37:G37"/>
    <mergeCell ref="A51:G51"/>
    <mergeCell ref="C53:E54"/>
    <mergeCell ref="F53:G54"/>
    <mergeCell ref="B8:G8"/>
    <mergeCell ref="A2:G2"/>
    <mergeCell ref="A3:G3"/>
    <mergeCell ref="A4:G4"/>
    <mergeCell ref="A5:G5"/>
    <mergeCell ref="B7:G7"/>
  </mergeCells>
  <printOptions/>
  <pageMargins left="0.7" right="0.7" top="0.75" bottom="0.75" header="0.3" footer="0.3"/>
  <pageSetup cellComments="atEnd" fitToHeight="1" fitToWidth="1" horizontalDpi="600" verticalDpi="6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60">
    <pageSetUpPr fitToPage="1"/>
  </sheetPr>
  <dimension ref="A1:N64"/>
  <sheetViews>
    <sheetView view="pageBreakPreview" zoomScaleNormal="85" zoomScaleSheetLayoutView="100" zoomScalePageLayoutView="0" workbookViewId="0" topLeftCell="A29">
      <selection activeCell="G43" sqref="G43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8.00390625" style="0" bestFit="1" customWidth="1"/>
    <col min="5" max="5" width="13.00390625" style="0" bestFit="1" customWidth="1"/>
    <col min="6" max="6" width="13.57421875" style="0" bestFit="1" customWidth="1"/>
    <col min="7" max="7" width="19.42187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NPE.015</v>
      </c>
      <c r="C7" s="181"/>
      <c r="D7" s="181"/>
      <c r="E7" s="181"/>
      <c r="F7" s="181"/>
      <c r="G7" s="181"/>
      <c r="H7" s="51"/>
      <c r="I7" s="13"/>
    </row>
    <row r="8" spans="1:9" ht="47.25" customHeight="1">
      <c r="A8" s="111" t="s">
        <v>31</v>
      </c>
      <c r="B8" s="180" t="s">
        <v>70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15.75" customHeight="1">
      <c r="D11" s="4"/>
      <c r="E11" s="4"/>
      <c r="F11" s="4"/>
      <c r="G11" s="165" t="e">
        <f>G19/F53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1</v>
      </c>
      <c r="E15" s="137">
        <f>INTESTAZIONE!D16</f>
        <v>29.75</v>
      </c>
      <c r="F15" s="138"/>
      <c r="G15" s="139">
        <f>E15*D15</f>
        <v>29.75</v>
      </c>
      <c r="I15" s="13"/>
      <c r="J15" s="57"/>
      <c r="K15" s="60">
        <v>0.1</v>
      </c>
      <c r="L15" s="70" t="e">
        <f>0.1*(E39+E40+#REF!)</f>
        <v>#REF!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0</v>
      </c>
      <c r="E16" s="137">
        <f>INTESTAZIONE!D17</f>
        <v>28.23</v>
      </c>
      <c r="F16" s="140"/>
      <c r="G16" s="139">
        <f>E16*D16</f>
        <v>0</v>
      </c>
      <c r="I16" s="13"/>
      <c r="J16" s="58"/>
      <c r="K16" s="19">
        <v>0.15</v>
      </c>
      <c r="L16" s="20" t="e">
        <f>0.15*(E39+E40+#REF!)</f>
        <v>#REF!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0</v>
      </c>
      <c r="E17" s="137">
        <f>INTESTAZIONE!D18</f>
        <v>26.17</v>
      </c>
      <c r="F17" s="140"/>
      <c r="G17" s="139">
        <f>E17*D17</f>
        <v>0</v>
      </c>
      <c r="I17" s="13"/>
      <c r="J17" s="59"/>
      <c r="K17" s="21" t="s">
        <v>24</v>
      </c>
      <c r="L17" s="22">
        <f>G25+G35</f>
        <v>129.90449999999998</v>
      </c>
      <c r="M17" s="13" t="s">
        <v>23</v>
      </c>
      <c r="N17" s="64" t="e">
        <f>IF(L15&lt;L17,IF(L17&lt;L16,"ok","falso"),"falso")</f>
        <v>#REF!</v>
      </c>
    </row>
    <row r="18" spans="1:14" ht="12.75">
      <c r="A18" s="140">
        <v>2081</v>
      </c>
      <c r="B18" s="140" t="str">
        <f>INTESTAZIONE!B19</f>
        <v>Operaio 1°livello</v>
      </c>
      <c r="C18" s="135" t="s">
        <v>21</v>
      </c>
      <c r="D18" s="136">
        <v>1</v>
      </c>
      <c r="E18" s="137">
        <f>INTESTAZIONE!D19</f>
        <v>23.55</v>
      </c>
      <c r="F18" s="140"/>
      <c r="G18" s="139">
        <f>E18*D18</f>
        <v>23.55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53.3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(G25+G35)/G49*100</f>
        <v>12.881094339468287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67.4245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4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1</v>
      </c>
      <c r="E30" s="148">
        <f>INTESTAZIONE!D29</f>
        <v>62.48</v>
      </c>
      <c r="F30" s="138"/>
      <c r="G30" s="139">
        <f>E30*D30</f>
        <v>62.48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62.48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62.48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27.75" customHeight="1">
      <c r="A39" s="163"/>
      <c r="B39" s="162" t="s">
        <v>71</v>
      </c>
      <c r="C39" s="140" t="s">
        <v>43</v>
      </c>
      <c r="D39" s="152">
        <v>1</v>
      </c>
      <c r="E39" s="153">
        <v>709.75</v>
      </c>
      <c r="F39" s="154">
        <v>0</v>
      </c>
      <c r="G39" s="128">
        <f>E39*D39*(1-F39)</f>
        <v>709.75</v>
      </c>
      <c r="I39" s="13"/>
      <c r="J39" s="125"/>
      <c r="K39" s="119"/>
    </row>
    <row r="40" spans="1:11" ht="30" customHeight="1">
      <c r="A40" s="160" t="s">
        <v>42</v>
      </c>
      <c r="B40" s="159" t="s">
        <v>40</v>
      </c>
      <c r="C40" s="129" t="s">
        <v>39</v>
      </c>
      <c r="D40" s="152">
        <v>1</v>
      </c>
      <c r="E40" s="153">
        <v>15</v>
      </c>
      <c r="F40" s="154">
        <v>0</v>
      </c>
      <c r="G40" s="128">
        <f>E40*D40*(1-F40)</f>
        <v>15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6:11" ht="13.5" thickBot="1">
      <c r="F43" s="149" t="s">
        <v>33</v>
      </c>
      <c r="G43" s="114">
        <f>SUM(G39:G42)*1.1</f>
        <v>797.225</v>
      </c>
      <c r="I43" s="13"/>
      <c r="J43" s="126"/>
      <c r="K43" s="127"/>
    </row>
    <row r="44" spans="1:9" ht="12.75">
      <c r="A44" s="53" t="s">
        <v>11</v>
      </c>
      <c r="B44" s="71" t="s">
        <v>17</v>
      </c>
      <c r="C44" s="115">
        <f>IF(A39="Listino Prezziario",0%,INTESTAZIONE!C34)</f>
        <v>0.15</v>
      </c>
      <c r="F44" s="149"/>
      <c r="G44" s="114"/>
      <c r="I44" s="13"/>
    </row>
    <row r="45" spans="1:9" ht="12.75">
      <c r="A45" s="71"/>
      <c r="B45" s="71" t="s">
        <v>18</v>
      </c>
      <c r="C45" s="115">
        <f>IF(A39="Listino Prezziario",0%,INTESTAZIONE!C35)</f>
        <v>0.1</v>
      </c>
      <c r="I45" s="13"/>
    </row>
    <row r="46" spans="1:9" ht="12.75">
      <c r="A46" s="4"/>
      <c r="B46" s="4"/>
      <c r="C46" s="141"/>
      <c r="I46" s="13"/>
    </row>
    <row r="47" spans="1:9" ht="12.75">
      <c r="A47" s="53"/>
      <c r="B47" s="71"/>
      <c r="C47" s="115"/>
      <c r="I47" s="15"/>
    </row>
    <row r="48" spans="1:3" ht="12.75">
      <c r="A48" s="4"/>
      <c r="B48" s="4"/>
      <c r="C48" s="142"/>
    </row>
    <row r="49" spans="1:7" ht="15.75">
      <c r="A49" s="46"/>
      <c r="B49" s="46"/>
      <c r="C49" s="46"/>
      <c r="D49" s="46"/>
      <c r="E49" s="46"/>
      <c r="F49" s="143" t="s">
        <v>19</v>
      </c>
      <c r="G49" s="144">
        <f>G43*(1+C44)*(1+C45)*(1-C47)*(1-C48)</f>
        <v>1008.489625</v>
      </c>
    </row>
    <row r="50" spans="1:6" ht="12.75">
      <c r="A50" s="54"/>
      <c r="B50" s="10"/>
      <c r="C50" s="10"/>
      <c r="D50" s="11"/>
      <c r="E50" s="12"/>
      <c r="F50" s="10"/>
    </row>
    <row r="51" spans="1:7" ht="12.75">
      <c r="A51" s="177" t="s">
        <v>20</v>
      </c>
      <c r="B51" s="177"/>
      <c r="C51" s="177"/>
      <c r="D51" s="177"/>
      <c r="E51" s="177"/>
      <c r="F51" s="177"/>
      <c r="G51" s="177"/>
    </row>
    <row r="52" ht="12.75">
      <c r="G52" s="38" t="str">
        <f>_xlfn.TEXTJOIN("/",TRUE,"€",C39)</f>
        <v>€/cad</v>
      </c>
    </row>
    <row r="53" spans="1:7" ht="18" customHeight="1">
      <c r="A53" s="112" t="s">
        <v>35</v>
      </c>
      <c r="B53" s="113">
        <f>G25+G35+G49</f>
        <v>1138.394125</v>
      </c>
      <c r="C53" s="178" t="s">
        <v>34</v>
      </c>
      <c r="D53" s="178"/>
      <c r="E53" s="178"/>
      <c r="F53" s="179" t="e">
        <f>_xlfn.FLOOR.MATH(B53,10)</f>
        <v>#NAME?</v>
      </c>
      <c r="G53" s="179"/>
    </row>
    <row r="54" spans="1:7" ht="18" customHeight="1">
      <c r="A54" s="112"/>
      <c r="B54" s="113"/>
      <c r="C54" s="178"/>
      <c r="D54" s="178"/>
      <c r="E54" s="178"/>
      <c r="F54" s="179"/>
      <c r="G54" s="179"/>
    </row>
    <row r="55" ht="12.75">
      <c r="F55" s="10"/>
    </row>
    <row r="56" spans="4:6" ht="12.75">
      <c r="D56" s="11"/>
      <c r="E56" s="12"/>
      <c r="F56" s="10"/>
    </row>
    <row r="57" spans="4:6" ht="12.75">
      <c r="D57" s="11"/>
      <c r="E57" s="12"/>
      <c r="F57" s="10"/>
    </row>
    <row r="58" spans="4:6" ht="12.75">
      <c r="D58" s="11"/>
      <c r="E58" s="14"/>
      <c r="F58" s="24"/>
    </row>
    <row r="59" ht="12.75">
      <c r="D59" s="11"/>
    </row>
    <row r="60" spans="4:5" ht="12.75">
      <c r="D60" s="11"/>
      <c r="E60" s="12"/>
    </row>
    <row r="61" spans="1:6" ht="12.75">
      <c r="A61" s="176"/>
      <c r="B61" s="176"/>
      <c r="C61" s="176"/>
      <c r="D61" s="176"/>
      <c r="E61" s="174"/>
      <c r="F61" s="174"/>
    </row>
    <row r="62" spans="1:6" ht="12.75">
      <c r="A62" s="176"/>
      <c r="B62" s="176"/>
      <c r="C62" s="176"/>
      <c r="D62" s="176"/>
      <c r="E62" s="174"/>
      <c r="F62" s="174"/>
    </row>
    <row r="63" spans="1:6" ht="18">
      <c r="A63" s="176"/>
      <c r="B63" s="176"/>
      <c r="C63" s="176"/>
      <c r="D63" s="176"/>
      <c r="E63" s="175"/>
      <c r="F63" s="175"/>
    </row>
    <row r="64" spans="1:6" ht="12.75">
      <c r="A64" s="176"/>
      <c r="B64" s="176"/>
      <c r="C64" s="176"/>
      <c r="D64" s="176"/>
      <c r="E64" s="171"/>
      <c r="F64" s="171"/>
    </row>
  </sheetData>
  <sheetProtection/>
  <mergeCells count="17">
    <mergeCell ref="B8:G8"/>
    <mergeCell ref="A2:G2"/>
    <mergeCell ref="A3:G3"/>
    <mergeCell ref="A4:G4"/>
    <mergeCell ref="A5:G5"/>
    <mergeCell ref="B7:G7"/>
    <mergeCell ref="A12:G12"/>
    <mergeCell ref="A27:G27"/>
    <mergeCell ref="A37:G37"/>
    <mergeCell ref="A51:G51"/>
    <mergeCell ref="C53:E54"/>
    <mergeCell ref="F53:G54"/>
    <mergeCell ref="A61:D64"/>
    <mergeCell ref="E61:F61"/>
    <mergeCell ref="E62:F62"/>
    <mergeCell ref="E63:F63"/>
    <mergeCell ref="E64:F64"/>
  </mergeCells>
  <printOptions/>
  <pageMargins left="0.7" right="0.7" top="0.75" bottom="0.75" header="0.3" footer="0.3"/>
  <pageSetup cellComments="atEnd" fitToHeight="1" fitToWidth="1"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43">
    <pageSetUpPr fitToPage="1"/>
  </sheetPr>
  <dimension ref="A1:N65"/>
  <sheetViews>
    <sheetView view="pageBreakPreview" zoomScaleNormal="85" zoomScaleSheetLayoutView="100" zoomScalePageLayoutView="0" workbookViewId="0" topLeftCell="A31">
      <selection activeCell="H44" sqref="H44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8.00390625" style="0" bestFit="1" customWidth="1"/>
    <col min="5" max="5" width="13.00390625" style="0" bestFit="1" customWidth="1"/>
    <col min="6" max="6" width="13.57421875" style="0" bestFit="1" customWidth="1"/>
    <col min="7" max="7" width="15.851562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NPE.016</v>
      </c>
      <c r="C7" s="181"/>
      <c r="D7" s="181"/>
      <c r="E7" s="181"/>
      <c r="F7" s="181"/>
      <c r="G7" s="181"/>
      <c r="H7" s="51"/>
      <c r="I7" s="13"/>
    </row>
    <row r="8" spans="1:9" ht="43.5" customHeight="1">
      <c r="A8" s="111" t="s">
        <v>31</v>
      </c>
      <c r="B8" s="180" t="s">
        <v>72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14.25" customHeight="1">
      <c r="D11" s="4"/>
      <c r="E11" s="4"/>
      <c r="F11" s="4"/>
      <c r="G11" s="165" t="e">
        <f>G19/F54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40</v>
      </c>
      <c r="E15" s="137">
        <f>INTESTAZIONE!D16</f>
        <v>29.75</v>
      </c>
      <c r="F15" s="138"/>
      <c r="G15" s="139">
        <f>E15*D15</f>
        <v>1190</v>
      </c>
      <c r="I15" s="13"/>
      <c r="J15" s="57"/>
      <c r="K15" s="60">
        <v>0.1</v>
      </c>
      <c r="L15" s="70">
        <f>0.1*(E39+E40+E41)</f>
        <v>1696.9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0</v>
      </c>
      <c r="E16" s="137">
        <f>INTESTAZIONE!D17</f>
        <v>28.23</v>
      </c>
      <c r="F16" s="140"/>
      <c r="G16" s="139">
        <f>E16*D16</f>
        <v>0</v>
      </c>
      <c r="I16" s="13"/>
      <c r="J16" s="58"/>
      <c r="K16" s="19">
        <v>0.15</v>
      </c>
      <c r="L16" s="20">
        <f>0.15*(E39+E40+E41)</f>
        <v>2545.35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40</v>
      </c>
      <c r="E17" s="137">
        <f>INTESTAZIONE!D18</f>
        <v>26.17</v>
      </c>
      <c r="F17" s="140"/>
      <c r="G17" s="139">
        <f>E17*D17</f>
        <v>1046.8000000000002</v>
      </c>
      <c r="I17" s="13"/>
      <c r="J17" s="59"/>
      <c r="K17" s="21" t="s">
        <v>24</v>
      </c>
      <c r="L17" s="22">
        <f>G25+G35</f>
        <v>5328.752</v>
      </c>
      <c r="M17" s="13" t="s">
        <v>23</v>
      </c>
      <c r="N17" s="64" t="str">
        <f>IF(L15&lt;L17,IF(L17&lt;L16,"ok","falso"),"falso")</f>
        <v>falso</v>
      </c>
    </row>
    <row r="18" spans="1:14" ht="12.75">
      <c r="A18" s="140">
        <v>2081</v>
      </c>
      <c r="B18" s="140" t="str">
        <f>INTESTAZIONE!B19</f>
        <v>Operaio 1°livello</v>
      </c>
      <c r="C18" s="157" t="str">
        <f>INTESTAZIONE!C19</f>
        <v>h</v>
      </c>
      <c r="D18" s="136">
        <v>0</v>
      </c>
      <c r="E18" s="137">
        <f>INTESTAZIONE!D19</f>
        <v>23.55</v>
      </c>
      <c r="F18" s="140"/>
      <c r="G18" s="139">
        <f>E18*D18</f>
        <v>0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2236.8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(G25+G35)/G50*100</f>
        <v>20.188212221438057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2829.5520000000006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4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40</v>
      </c>
      <c r="E30" s="148">
        <f>INTESTAZIONE!D29</f>
        <v>62.48</v>
      </c>
      <c r="F30" s="138"/>
      <c r="G30" s="139">
        <f>E30*D30</f>
        <v>2499.2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2499.2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2499.2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30" customHeight="1">
      <c r="A39" s="163"/>
      <c r="B39" s="158" t="s">
        <v>41</v>
      </c>
      <c r="C39" s="140" t="s">
        <v>39</v>
      </c>
      <c r="D39" s="152">
        <v>1</v>
      </c>
      <c r="E39" s="153">
        <v>15969</v>
      </c>
      <c r="F39" s="154">
        <v>0</v>
      </c>
      <c r="G39" s="128">
        <f>E39*D39*(1-F39)</f>
        <v>15969</v>
      </c>
      <c r="I39" s="13"/>
      <c r="J39" s="125"/>
      <c r="K39" s="119"/>
    </row>
    <row r="40" spans="1:11" ht="12.75" customHeight="1">
      <c r="A40" s="163"/>
      <c r="B40" s="159" t="s">
        <v>85</v>
      </c>
      <c r="C40" s="140" t="s">
        <v>39</v>
      </c>
      <c r="D40" s="152">
        <v>3</v>
      </c>
      <c r="E40" s="153">
        <v>1000</v>
      </c>
      <c r="F40" s="154"/>
      <c r="G40" s="128">
        <f>E40*D40*(1-F40)</f>
        <v>3000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1:11" ht="12.75">
      <c r="A43" s="160"/>
      <c r="B43" s="159"/>
      <c r="C43" s="129"/>
      <c r="D43" s="152"/>
      <c r="E43" s="153"/>
      <c r="F43" s="154"/>
      <c r="G43" s="128"/>
      <c r="I43" s="13"/>
      <c r="J43" s="125"/>
      <c r="K43" s="119"/>
    </row>
    <row r="44" spans="6:11" ht="13.5" thickBot="1">
      <c r="F44" s="149" t="s">
        <v>33</v>
      </c>
      <c r="G44" s="114">
        <f>SUM(G39:G43)*1.1</f>
        <v>20865.9</v>
      </c>
      <c r="I44" s="13"/>
      <c r="J44" s="126"/>
      <c r="K44" s="127"/>
    </row>
    <row r="45" spans="1:9" ht="12.75">
      <c r="A45" s="53" t="s">
        <v>11</v>
      </c>
      <c r="B45" s="71" t="s">
        <v>17</v>
      </c>
      <c r="C45" s="115">
        <f>IF(A39="Listino Prezziario",0%,INTESTAZIONE!C34)</f>
        <v>0.15</v>
      </c>
      <c r="F45" s="149"/>
      <c r="G45" s="114"/>
      <c r="I45" s="13"/>
    </row>
    <row r="46" spans="1:9" ht="12.75">
      <c r="A46" s="71"/>
      <c r="B46" s="71" t="s">
        <v>18</v>
      </c>
      <c r="C46" s="115">
        <f>IF(A39="Listino Prezziario",0%,INTESTAZIONE!C35)</f>
        <v>0.1</v>
      </c>
      <c r="I46" s="13"/>
    </row>
    <row r="47" spans="1:9" ht="12.75">
      <c r="A47" s="4"/>
      <c r="B47" s="4"/>
      <c r="C47" s="141"/>
      <c r="I47" s="13"/>
    </row>
    <row r="48" spans="1:9" ht="12.75">
      <c r="A48" s="53"/>
      <c r="B48" s="71"/>
      <c r="C48" s="115"/>
      <c r="I48" s="15"/>
    </row>
    <row r="49" spans="1:3" ht="12.75">
      <c r="A49" s="4"/>
      <c r="B49" s="4"/>
      <c r="C49" s="142"/>
    </row>
    <row r="50" spans="1:7" ht="15.75">
      <c r="A50" s="46"/>
      <c r="B50" s="46"/>
      <c r="C50" s="46"/>
      <c r="D50" s="46"/>
      <c r="E50" s="46"/>
      <c r="F50" s="143" t="s">
        <v>19</v>
      </c>
      <c r="G50" s="144">
        <f>G44*(1+C45)*(1+C46)*(1-C48)*(1-C49)</f>
        <v>26395.363500000003</v>
      </c>
    </row>
    <row r="51" spans="1:6" ht="12.75">
      <c r="A51" s="54"/>
      <c r="B51" s="10"/>
      <c r="C51" s="10"/>
      <c r="D51" s="11"/>
      <c r="E51" s="12"/>
      <c r="F51" s="10"/>
    </row>
    <row r="52" spans="1:7" ht="12.75">
      <c r="A52" s="177" t="s">
        <v>20</v>
      </c>
      <c r="B52" s="177"/>
      <c r="C52" s="177"/>
      <c r="D52" s="177"/>
      <c r="E52" s="177"/>
      <c r="F52" s="177"/>
      <c r="G52" s="177"/>
    </row>
    <row r="53" ht="12.75">
      <c r="G53" s="38" t="str">
        <f>_xlfn.TEXTJOIN("/",TRUE,"€",C39)</f>
        <v>€/a corpo</v>
      </c>
    </row>
    <row r="54" spans="1:7" ht="18" customHeight="1">
      <c r="A54" s="112" t="s">
        <v>35</v>
      </c>
      <c r="B54" s="113">
        <f>G25+G35+G50</f>
        <v>31724.115500000004</v>
      </c>
      <c r="C54" s="178" t="s">
        <v>34</v>
      </c>
      <c r="D54" s="178"/>
      <c r="E54" s="178"/>
      <c r="F54" s="179" t="e">
        <f>_xlfn.FLOOR.MATH(B54,50)</f>
        <v>#NAME?</v>
      </c>
      <c r="G54" s="179"/>
    </row>
    <row r="55" spans="1:7" ht="18" customHeight="1">
      <c r="A55" s="112"/>
      <c r="B55" s="113"/>
      <c r="C55" s="178"/>
      <c r="D55" s="178"/>
      <c r="E55" s="178"/>
      <c r="F55" s="179"/>
      <c r="G55" s="179"/>
    </row>
    <row r="56" ht="12.75">
      <c r="F56" s="10"/>
    </row>
    <row r="57" spans="4:6" ht="12.75">
      <c r="D57" s="11"/>
      <c r="E57" s="12"/>
      <c r="F57" s="10"/>
    </row>
    <row r="58" spans="4:6" ht="12.75">
      <c r="D58" s="11"/>
      <c r="E58" s="12"/>
      <c r="F58" s="10"/>
    </row>
    <row r="59" spans="4:6" ht="12.75">
      <c r="D59" s="11"/>
      <c r="E59" s="14"/>
      <c r="F59" s="24"/>
    </row>
    <row r="60" ht="12.75">
      <c r="D60" s="11"/>
    </row>
    <row r="61" spans="4:5" ht="12.75">
      <c r="D61" s="11"/>
      <c r="E61" s="12"/>
    </row>
    <row r="62" spans="1:6" ht="12.75">
      <c r="A62" s="176"/>
      <c r="B62" s="176"/>
      <c r="C62" s="176"/>
      <c r="D62" s="176"/>
      <c r="E62" s="174"/>
      <c r="F62" s="174"/>
    </row>
    <row r="63" spans="1:6" ht="12.75">
      <c r="A63" s="176"/>
      <c r="B63" s="176"/>
      <c r="C63" s="176"/>
      <c r="D63" s="176"/>
      <c r="E63" s="174"/>
      <c r="F63" s="174"/>
    </row>
    <row r="64" spans="1:6" ht="18">
      <c r="A64" s="176"/>
      <c r="B64" s="176"/>
      <c r="C64" s="176"/>
      <c r="D64" s="176"/>
      <c r="E64" s="175"/>
      <c r="F64" s="175"/>
    </row>
    <row r="65" spans="1:6" ht="12.75">
      <c r="A65" s="176"/>
      <c r="B65" s="176"/>
      <c r="C65" s="176"/>
      <c r="D65" s="176"/>
      <c r="E65" s="171"/>
      <c r="F65" s="171"/>
    </row>
  </sheetData>
  <sheetProtection/>
  <mergeCells count="17">
    <mergeCell ref="B8:G8"/>
    <mergeCell ref="A2:G2"/>
    <mergeCell ref="A3:G3"/>
    <mergeCell ref="A4:G4"/>
    <mergeCell ref="A5:G5"/>
    <mergeCell ref="B7:G7"/>
    <mergeCell ref="A12:G12"/>
    <mergeCell ref="A27:G27"/>
    <mergeCell ref="A37:G37"/>
    <mergeCell ref="A52:G52"/>
    <mergeCell ref="C54:E55"/>
    <mergeCell ref="F54:G55"/>
    <mergeCell ref="A62:D65"/>
    <mergeCell ref="E62:F62"/>
    <mergeCell ref="E63:F63"/>
    <mergeCell ref="E64:F64"/>
    <mergeCell ref="E65:F65"/>
  </mergeCells>
  <printOptions/>
  <pageMargins left="0.7" right="0.7" top="0.75" bottom="0.75" header="0.3" footer="0.3"/>
  <pageSetup cellComments="atEnd" fitToHeight="1" fitToWidth="1"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61">
    <pageSetUpPr fitToPage="1"/>
  </sheetPr>
  <dimension ref="A1:N65"/>
  <sheetViews>
    <sheetView view="pageBreakPreview" zoomScaleNormal="85" zoomScaleSheetLayoutView="100" zoomScalePageLayoutView="0" workbookViewId="0" topLeftCell="A28">
      <selection activeCell="H44" sqref="H44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8.00390625" style="0" bestFit="1" customWidth="1"/>
    <col min="5" max="5" width="13.00390625" style="0" bestFit="1" customWidth="1"/>
    <col min="6" max="6" width="13.57421875" style="0" bestFit="1" customWidth="1"/>
    <col min="7" max="7" width="15.851562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NPE.017</v>
      </c>
      <c r="C7" s="181"/>
      <c r="D7" s="181"/>
      <c r="E7" s="181"/>
      <c r="F7" s="181"/>
      <c r="G7" s="181"/>
      <c r="H7" s="51"/>
      <c r="I7" s="13"/>
    </row>
    <row r="8" spans="1:9" ht="30" customHeight="1">
      <c r="A8" s="111" t="s">
        <v>31</v>
      </c>
      <c r="B8" s="180" t="s">
        <v>77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11.25" customHeight="1">
      <c r="D11" s="4"/>
      <c r="E11" s="4"/>
      <c r="F11" s="4"/>
      <c r="G11" s="165" t="e">
        <f>G19/F54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16</v>
      </c>
      <c r="E15" s="137">
        <f>INTESTAZIONE!D16</f>
        <v>29.75</v>
      </c>
      <c r="F15" s="138"/>
      <c r="G15" s="139">
        <f>E15*D15</f>
        <v>476</v>
      </c>
      <c r="I15" s="13"/>
      <c r="J15" s="57"/>
      <c r="K15" s="60">
        <v>0.1</v>
      </c>
      <c r="L15" s="70">
        <f>0.1*(E39+E40+E41)</f>
        <v>302.3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0</v>
      </c>
      <c r="E16" s="137">
        <f>INTESTAZIONE!D17</f>
        <v>28.23</v>
      </c>
      <c r="F16" s="140"/>
      <c r="G16" s="139">
        <f>E16*D16</f>
        <v>0</v>
      </c>
      <c r="I16" s="13"/>
      <c r="J16" s="58"/>
      <c r="K16" s="19">
        <v>0.15</v>
      </c>
      <c r="L16" s="20">
        <f>0.15*(E39+E40+E41)</f>
        <v>453.45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16</v>
      </c>
      <c r="E17" s="137">
        <f>INTESTAZIONE!D18</f>
        <v>26.17</v>
      </c>
      <c r="F17" s="140"/>
      <c r="G17" s="139">
        <f>E17*D17</f>
        <v>418.72</v>
      </c>
      <c r="I17" s="13"/>
      <c r="J17" s="59"/>
      <c r="K17" s="21" t="s">
        <v>24</v>
      </c>
      <c r="L17" s="22">
        <f>G25+G35</f>
        <v>1131.8208</v>
      </c>
      <c r="M17" s="13" t="s">
        <v>23</v>
      </c>
      <c r="N17" s="64" t="str">
        <f>IF(L15&lt;L17,IF(L17&lt;L16,"ok","falso"),"falso")</f>
        <v>falso</v>
      </c>
    </row>
    <row r="18" spans="1:14" ht="12.75">
      <c r="A18" s="140">
        <v>2081</v>
      </c>
      <c r="B18" s="140" t="str">
        <f>INTESTAZIONE!B19</f>
        <v>Operaio 1°livello</v>
      </c>
      <c r="C18" s="157" t="str">
        <f>INTESTAZIONE!C19</f>
        <v>h</v>
      </c>
      <c r="D18" s="136">
        <v>0</v>
      </c>
      <c r="E18" s="137">
        <f>INTESTAZIONE!D19</f>
        <v>23.55</v>
      </c>
      <c r="F18" s="140"/>
      <c r="G18" s="139">
        <f>E18*D18</f>
        <v>0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894.72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(G25+G35)/G50*100</f>
        <v>23.13372634191747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1131.8208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4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0</v>
      </c>
      <c r="E30" s="148">
        <f>INTESTAZIONE!D29</f>
        <v>62.48</v>
      </c>
      <c r="F30" s="138"/>
      <c r="G30" s="139">
        <f>E30*D30</f>
        <v>0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0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0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50.25" customHeight="1">
      <c r="A39" s="163" t="s">
        <v>75</v>
      </c>
      <c r="B39" s="162" t="s">
        <v>76</v>
      </c>
      <c r="C39" s="140" t="s">
        <v>43</v>
      </c>
      <c r="D39" s="152">
        <v>1</v>
      </c>
      <c r="E39" s="153">
        <v>2530</v>
      </c>
      <c r="F39" s="154">
        <v>0</v>
      </c>
      <c r="G39" s="128">
        <f>E39*D39*(1-F39)</f>
        <v>2530</v>
      </c>
      <c r="I39" s="13"/>
      <c r="J39" s="125"/>
      <c r="K39" s="119"/>
    </row>
    <row r="40" spans="1:11" ht="23.25" customHeight="1">
      <c r="A40" s="163" t="s">
        <v>75</v>
      </c>
      <c r="B40" s="162" t="s">
        <v>78</v>
      </c>
      <c r="C40" s="140" t="s">
        <v>43</v>
      </c>
      <c r="D40" s="152">
        <v>2</v>
      </c>
      <c r="E40" s="153">
        <v>493</v>
      </c>
      <c r="F40" s="154">
        <v>0</v>
      </c>
      <c r="G40" s="128">
        <f>E40*D40*(1-F40)</f>
        <v>986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1:11" ht="12.75">
      <c r="A43" s="160"/>
      <c r="B43" s="159"/>
      <c r="C43" s="129"/>
      <c r="D43" s="152"/>
      <c r="E43" s="153"/>
      <c r="F43" s="154"/>
      <c r="G43" s="128"/>
      <c r="I43" s="13"/>
      <c r="J43" s="125"/>
      <c r="K43" s="119"/>
    </row>
    <row r="44" spans="6:11" ht="13.5" thickBot="1">
      <c r="F44" s="149" t="s">
        <v>33</v>
      </c>
      <c r="G44" s="114">
        <f>SUM(G39:G43)*1.1</f>
        <v>3867.6000000000004</v>
      </c>
      <c r="I44" s="13"/>
      <c r="J44" s="126"/>
      <c r="K44" s="127"/>
    </row>
    <row r="45" spans="1:9" ht="12.75">
      <c r="A45" s="53" t="s">
        <v>11</v>
      </c>
      <c r="B45" s="71" t="s">
        <v>17</v>
      </c>
      <c r="C45" s="115">
        <f>IF(A39="Listino Prezziario",0%,INTESTAZIONE!C34)</f>
        <v>0.15</v>
      </c>
      <c r="F45" s="149"/>
      <c r="G45" s="114"/>
      <c r="I45" s="13"/>
    </row>
    <row r="46" spans="1:9" ht="12.75">
      <c r="A46" s="71"/>
      <c r="B46" s="71" t="s">
        <v>18</v>
      </c>
      <c r="C46" s="115">
        <f>IF(A39="Listino Prezziario",0%,INTESTAZIONE!C35)</f>
        <v>0.1</v>
      </c>
      <c r="I46" s="13"/>
    </row>
    <row r="47" spans="1:9" ht="12.75">
      <c r="A47" s="4"/>
      <c r="B47" s="4"/>
      <c r="C47" s="141"/>
      <c r="I47" s="13"/>
    </row>
    <row r="48" spans="1:9" ht="12.75">
      <c r="A48" s="53"/>
      <c r="B48" s="71"/>
      <c r="C48" s="115"/>
      <c r="I48" s="15"/>
    </row>
    <row r="49" spans="1:3" ht="12.75">
      <c r="A49" s="4"/>
      <c r="B49" s="4"/>
      <c r="C49" s="142"/>
    </row>
    <row r="50" spans="1:7" ht="15.75">
      <c r="A50" s="46"/>
      <c r="B50" s="46"/>
      <c r="C50" s="46"/>
      <c r="D50" s="46"/>
      <c r="E50" s="46"/>
      <c r="F50" s="143" t="s">
        <v>19</v>
      </c>
      <c r="G50" s="144">
        <f>G44*(1+C45)*(1+C46)*(1-C48)*(1-C49)</f>
        <v>4892.514</v>
      </c>
    </row>
    <row r="51" spans="1:6" ht="12.75">
      <c r="A51" s="54"/>
      <c r="B51" s="10"/>
      <c r="C51" s="10"/>
      <c r="D51" s="11"/>
      <c r="E51" s="12"/>
      <c r="F51" s="10"/>
    </row>
    <row r="52" spans="1:7" ht="12.75">
      <c r="A52" s="177" t="s">
        <v>20</v>
      </c>
      <c r="B52" s="177"/>
      <c r="C52" s="177"/>
      <c r="D52" s="177"/>
      <c r="E52" s="177"/>
      <c r="F52" s="177"/>
      <c r="G52" s="177"/>
    </row>
    <row r="53" ht="12.75">
      <c r="G53" s="38" t="str">
        <f>_xlfn.TEXTJOIN("/",TRUE,"€",C39)</f>
        <v>€/cad</v>
      </c>
    </row>
    <row r="54" spans="1:7" ht="18" customHeight="1">
      <c r="A54" s="112" t="s">
        <v>35</v>
      </c>
      <c r="B54" s="113">
        <f>G25+G35+G50</f>
        <v>6024.3348000000005</v>
      </c>
      <c r="C54" s="178" t="s">
        <v>34</v>
      </c>
      <c r="D54" s="178"/>
      <c r="E54" s="178"/>
      <c r="F54" s="179" t="e">
        <f>_xlfn.FLOOR.MATH(B54,10)</f>
        <v>#NAME?</v>
      </c>
      <c r="G54" s="179"/>
    </row>
    <row r="55" spans="1:7" ht="18" customHeight="1">
      <c r="A55" s="112"/>
      <c r="B55" s="113"/>
      <c r="C55" s="178"/>
      <c r="D55" s="178"/>
      <c r="E55" s="178"/>
      <c r="F55" s="179"/>
      <c r="G55" s="179"/>
    </row>
    <row r="56" ht="12.75">
      <c r="F56" s="10"/>
    </row>
    <row r="57" spans="4:6" ht="12.75">
      <c r="D57" s="11"/>
      <c r="E57" s="12"/>
      <c r="F57" s="10"/>
    </row>
    <row r="58" spans="4:6" ht="12.75">
      <c r="D58" s="11"/>
      <c r="E58" s="12"/>
      <c r="F58" s="10"/>
    </row>
    <row r="59" spans="4:6" ht="12.75">
      <c r="D59" s="11"/>
      <c r="E59" s="14"/>
      <c r="F59" s="24"/>
    </row>
    <row r="60" ht="12.75">
      <c r="D60" s="11"/>
    </row>
    <row r="61" spans="4:5" ht="12.75">
      <c r="D61" s="11"/>
      <c r="E61" s="12"/>
    </row>
    <row r="62" spans="1:6" ht="12.75">
      <c r="A62" s="176"/>
      <c r="B62" s="176"/>
      <c r="C62" s="176"/>
      <c r="D62" s="176"/>
      <c r="E62" s="174"/>
      <c r="F62" s="174"/>
    </row>
    <row r="63" spans="1:6" ht="12.75">
      <c r="A63" s="176"/>
      <c r="B63" s="176"/>
      <c r="C63" s="176"/>
      <c r="D63" s="176"/>
      <c r="E63" s="174"/>
      <c r="F63" s="174"/>
    </row>
    <row r="64" spans="1:6" ht="18">
      <c r="A64" s="176"/>
      <c r="B64" s="176"/>
      <c r="C64" s="176"/>
      <c r="D64" s="176"/>
      <c r="E64" s="175"/>
      <c r="F64" s="175"/>
    </row>
    <row r="65" spans="1:6" ht="12.75">
      <c r="A65" s="176"/>
      <c r="B65" s="176"/>
      <c r="C65" s="176"/>
      <c r="D65" s="176"/>
      <c r="E65" s="171"/>
      <c r="F65" s="171"/>
    </row>
  </sheetData>
  <sheetProtection/>
  <mergeCells count="17">
    <mergeCell ref="B8:G8"/>
    <mergeCell ref="A2:G2"/>
    <mergeCell ref="A3:G3"/>
    <mergeCell ref="A4:G4"/>
    <mergeCell ref="A5:G5"/>
    <mergeCell ref="B7:G7"/>
    <mergeCell ref="A12:G12"/>
    <mergeCell ref="A27:G27"/>
    <mergeCell ref="A37:G37"/>
    <mergeCell ref="A52:G52"/>
    <mergeCell ref="C54:E55"/>
    <mergeCell ref="F54:G55"/>
    <mergeCell ref="A62:D65"/>
    <mergeCell ref="E62:F62"/>
    <mergeCell ref="E63:F63"/>
    <mergeCell ref="E64:F64"/>
    <mergeCell ref="E65:F65"/>
  </mergeCells>
  <printOptions/>
  <pageMargins left="0.7" right="0.7" top="0.75" bottom="0.75" header="0.3" footer="0.3"/>
  <pageSetup cellComments="atEnd"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8">
    <pageSetUpPr fitToPage="1"/>
  </sheetPr>
  <dimension ref="A1:N65"/>
  <sheetViews>
    <sheetView view="pageBreakPreview" zoomScaleNormal="85" zoomScaleSheetLayoutView="100" zoomScalePageLayoutView="0" workbookViewId="0" topLeftCell="A5">
      <selection activeCell="B8" sqref="B8:G8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8.00390625" style="0" bestFit="1" customWidth="1"/>
    <col min="5" max="5" width="13.00390625" style="0" bestFit="1" customWidth="1"/>
    <col min="6" max="6" width="13.57421875" style="0" bestFit="1" customWidth="1"/>
    <col min="7" max="7" width="18.42187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NPE.000</v>
      </c>
      <c r="C7" s="181"/>
      <c r="D7" s="181"/>
      <c r="E7" s="181"/>
      <c r="F7" s="181"/>
      <c r="G7" s="181"/>
      <c r="H7" s="51"/>
      <c r="I7" s="13"/>
    </row>
    <row r="8" spans="1:9" ht="180" customHeight="1">
      <c r="A8" s="111" t="s">
        <v>31</v>
      </c>
      <c r="B8" s="180" t="s">
        <v>66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14.25" customHeight="1">
      <c r="D11" s="4"/>
      <c r="E11" s="4"/>
      <c r="F11" s="4"/>
      <c r="G11" s="165" t="e">
        <f>G19/F54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16</v>
      </c>
      <c r="E15" s="137">
        <f>INTESTAZIONE!D16</f>
        <v>29.75</v>
      </c>
      <c r="F15" s="138"/>
      <c r="G15" s="139">
        <f>E15*D15</f>
        <v>476</v>
      </c>
      <c r="I15" s="13"/>
      <c r="J15" s="57"/>
      <c r="K15" s="60">
        <v>0.1</v>
      </c>
      <c r="L15" s="70">
        <f>0.1*(E39+E40+E41)</f>
        <v>2276.06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0</v>
      </c>
      <c r="E16" s="137">
        <f>INTESTAZIONE!D17</f>
        <v>28.23</v>
      </c>
      <c r="F16" s="140"/>
      <c r="G16" s="139">
        <f>E16*D16</f>
        <v>0</v>
      </c>
      <c r="I16" s="13"/>
      <c r="J16" s="58"/>
      <c r="K16" s="19">
        <v>0.15</v>
      </c>
      <c r="L16" s="20">
        <f>0.15*(E39+E40+E41)</f>
        <v>3414.0899999999997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16</v>
      </c>
      <c r="E17" s="137">
        <f>INTESTAZIONE!D18</f>
        <v>26.17</v>
      </c>
      <c r="F17" s="140"/>
      <c r="G17" s="139">
        <f>E17*D17</f>
        <v>418.72</v>
      </c>
      <c r="I17" s="13"/>
      <c r="J17" s="59"/>
      <c r="K17" s="21" t="s">
        <v>24</v>
      </c>
      <c r="L17" s="22">
        <f>G25+G35</f>
        <v>1131.8208</v>
      </c>
      <c r="M17" s="13" t="s">
        <v>23</v>
      </c>
      <c r="N17" s="64" t="str">
        <f>IF(L15&lt;L17,IF(L17&lt;L16,"ok","falso"),"falso")</f>
        <v>falso</v>
      </c>
    </row>
    <row r="18" spans="1:14" ht="12.75">
      <c r="A18" s="140">
        <v>2081</v>
      </c>
      <c r="B18" s="140" t="str">
        <f>INTESTAZIONE!B19</f>
        <v>Operaio 1°livello</v>
      </c>
      <c r="C18" s="135" t="str">
        <f>INTESTAZIONE!C19</f>
        <v>h</v>
      </c>
      <c r="D18" s="136">
        <v>0</v>
      </c>
      <c r="E18" s="137">
        <f>INTESTAZIONE!D19</f>
        <v>23.55</v>
      </c>
      <c r="F18" s="140"/>
      <c r="G18" s="139">
        <f>E18*D18</f>
        <v>0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894.72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(G25+G35)/G50*100</f>
        <v>3.9311935675212544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1131.8208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8.5" customHeight="1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0</v>
      </c>
      <c r="E30" s="148">
        <f>INTESTAZIONE!D29</f>
        <v>62.48</v>
      </c>
      <c r="F30" s="138"/>
      <c r="G30" s="139">
        <f>E30*D30</f>
        <v>0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0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0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13.5" customHeight="1">
      <c r="A39" s="160"/>
      <c r="B39" s="158" t="s">
        <v>64</v>
      </c>
      <c r="C39" s="140" t="s">
        <v>39</v>
      </c>
      <c r="D39" s="152">
        <v>1</v>
      </c>
      <c r="E39" s="153">
        <v>22260.6</v>
      </c>
      <c r="F39" s="154">
        <v>0</v>
      </c>
      <c r="G39" s="128">
        <f>E39*D39*(1-F39)</f>
        <v>22260.6</v>
      </c>
      <c r="I39" s="13"/>
      <c r="J39" s="125"/>
      <c r="K39" s="119"/>
    </row>
    <row r="40" spans="1:11" ht="30" customHeight="1">
      <c r="A40" s="160" t="s">
        <v>42</v>
      </c>
      <c r="B40" s="159" t="s">
        <v>40</v>
      </c>
      <c r="C40" s="129" t="s">
        <v>39</v>
      </c>
      <c r="D40" s="152">
        <v>1</v>
      </c>
      <c r="E40" s="153">
        <v>500</v>
      </c>
      <c r="F40" s="154">
        <v>0</v>
      </c>
      <c r="G40" s="128">
        <f>E40*D40*(1-F40)</f>
        <v>500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1:11" ht="12.75">
      <c r="A43" s="160"/>
      <c r="B43" s="159"/>
      <c r="C43" s="129"/>
      <c r="D43" s="152"/>
      <c r="E43" s="153"/>
      <c r="F43" s="154"/>
      <c r="G43" s="128">
        <f>E43*D43*(1-F43)</f>
        <v>0</v>
      </c>
      <c r="I43" s="13"/>
      <c r="J43" s="125"/>
      <c r="K43" s="119"/>
    </row>
    <row r="44" spans="6:11" ht="13.5" thickBot="1">
      <c r="F44" s="149" t="s">
        <v>33</v>
      </c>
      <c r="G44" s="114">
        <f>SUM(G39:G43)-1.1</f>
        <v>22759.5</v>
      </c>
      <c r="I44" s="13"/>
      <c r="J44" s="126"/>
      <c r="K44" s="127"/>
    </row>
    <row r="45" spans="1:9" ht="12.75">
      <c r="A45" s="53" t="s">
        <v>11</v>
      </c>
      <c r="B45" s="71" t="s">
        <v>17</v>
      </c>
      <c r="C45" s="115">
        <f>IF(A39="Listino Prezziario",0%,INTESTAZIONE!C34)</f>
        <v>0.15</v>
      </c>
      <c r="F45" s="149"/>
      <c r="G45" s="114"/>
      <c r="I45" s="13"/>
    </row>
    <row r="46" spans="1:9" ht="12.75">
      <c r="A46" s="71"/>
      <c r="B46" s="71" t="s">
        <v>18</v>
      </c>
      <c r="C46" s="115">
        <f>IF(A39="Listino Prezziario",0%,INTESTAZIONE!C35)</f>
        <v>0.1</v>
      </c>
      <c r="I46" s="13"/>
    </row>
    <row r="47" spans="1:9" ht="12.75">
      <c r="A47" s="4"/>
      <c r="B47" s="4"/>
      <c r="C47" s="141"/>
      <c r="I47" s="13"/>
    </row>
    <row r="48" spans="1:9" ht="12.75">
      <c r="A48" s="53"/>
      <c r="B48" s="71"/>
      <c r="C48" s="115"/>
      <c r="I48" s="15"/>
    </row>
    <row r="49" spans="1:3" ht="12.75">
      <c r="A49" s="4"/>
      <c r="B49" s="4"/>
      <c r="C49" s="142"/>
    </row>
    <row r="50" spans="1:7" ht="15.75">
      <c r="A50" s="46"/>
      <c r="B50" s="46"/>
      <c r="C50" s="46"/>
      <c r="D50" s="46"/>
      <c r="E50" s="46"/>
      <c r="F50" s="143" t="s">
        <v>19</v>
      </c>
      <c r="G50" s="144">
        <f>G44*(1+C45)*(1+C46)*(1-C48)*(1-C49)</f>
        <v>28790.7675</v>
      </c>
    </row>
    <row r="51" spans="1:6" ht="12.75">
      <c r="A51" s="54"/>
      <c r="B51" s="10"/>
      <c r="C51" s="10"/>
      <c r="D51" s="11"/>
      <c r="E51" s="12"/>
      <c r="F51" s="10"/>
    </row>
    <row r="52" spans="1:7" ht="12.75">
      <c r="A52" s="177" t="s">
        <v>20</v>
      </c>
      <c r="B52" s="177"/>
      <c r="C52" s="177"/>
      <c r="D52" s="177"/>
      <c r="E52" s="177"/>
      <c r="F52" s="177"/>
      <c r="G52" s="177"/>
    </row>
    <row r="53" ht="12.75">
      <c r="G53" s="38" t="str">
        <f>_xlfn.TEXTJOIN("/",TRUE,"€",C39)</f>
        <v>€/a corpo</v>
      </c>
    </row>
    <row r="54" spans="1:7" ht="18" customHeight="1">
      <c r="A54" s="112" t="s">
        <v>35</v>
      </c>
      <c r="B54" s="113">
        <f>G25+G35+G50</f>
        <v>29922.588300000003</v>
      </c>
      <c r="C54" s="178" t="s">
        <v>34</v>
      </c>
      <c r="D54" s="178"/>
      <c r="E54" s="178"/>
      <c r="F54" s="179" t="e">
        <f>_xlfn.FLOOR.MATH(B54,10)</f>
        <v>#NAME?</v>
      </c>
      <c r="G54" s="179"/>
    </row>
    <row r="55" spans="1:7" ht="18" customHeight="1">
      <c r="A55" s="112"/>
      <c r="B55" s="113"/>
      <c r="C55" s="178"/>
      <c r="D55" s="178"/>
      <c r="E55" s="178"/>
      <c r="F55" s="179"/>
      <c r="G55" s="179"/>
    </row>
    <row r="56" ht="12.75">
      <c r="F56" s="10"/>
    </row>
    <row r="57" spans="4:6" ht="12.75">
      <c r="D57" s="11"/>
      <c r="E57" s="12"/>
      <c r="F57" s="10"/>
    </row>
    <row r="58" spans="4:6" ht="12.75">
      <c r="D58" s="11"/>
      <c r="E58" s="12"/>
      <c r="F58" s="10"/>
    </row>
    <row r="59" spans="4:6" ht="12.75">
      <c r="D59" s="11"/>
      <c r="E59" s="14"/>
      <c r="F59" s="24"/>
    </row>
    <row r="60" ht="12.75">
      <c r="D60" s="11"/>
    </row>
    <row r="61" spans="4:5" ht="12.75">
      <c r="D61" s="11"/>
      <c r="E61" s="12"/>
    </row>
    <row r="62" spans="1:6" ht="12.75">
      <c r="A62" s="176"/>
      <c r="B62" s="176"/>
      <c r="C62" s="176"/>
      <c r="D62" s="176"/>
      <c r="E62" s="174"/>
      <c r="F62" s="174"/>
    </row>
    <row r="63" spans="1:6" ht="12.75">
      <c r="A63" s="176"/>
      <c r="B63" s="176"/>
      <c r="C63" s="176"/>
      <c r="D63" s="176"/>
      <c r="E63" s="174"/>
      <c r="F63" s="174"/>
    </row>
    <row r="64" spans="1:6" ht="18">
      <c r="A64" s="176"/>
      <c r="B64" s="176"/>
      <c r="C64" s="176"/>
      <c r="D64" s="176"/>
      <c r="E64" s="175"/>
      <c r="F64" s="175"/>
    </row>
    <row r="65" spans="1:6" ht="12.75">
      <c r="A65" s="176"/>
      <c r="B65" s="176"/>
      <c r="C65" s="176"/>
      <c r="D65" s="176"/>
      <c r="E65" s="171"/>
      <c r="F65" s="171"/>
    </row>
  </sheetData>
  <sheetProtection/>
  <mergeCells count="17">
    <mergeCell ref="B8:G8"/>
    <mergeCell ref="A2:G2"/>
    <mergeCell ref="A3:G3"/>
    <mergeCell ref="A4:G4"/>
    <mergeCell ref="A5:G5"/>
    <mergeCell ref="B7:G7"/>
    <mergeCell ref="A12:G12"/>
    <mergeCell ref="A27:G27"/>
    <mergeCell ref="A37:G37"/>
    <mergeCell ref="A52:G52"/>
    <mergeCell ref="C54:E55"/>
    <mergeCell ref="F54:G55"/>
    <mergeCell ref="A62:D65"/>
    <mergeCell ref="E62:F62"/>
    <mergeCell ref="E63:F63"/>
    <mergeCell ref="E64:F64"/>
    <mergeCell ref="E65:F65"/>
  </mergeCells>
  <printOptions/>
  <pageMargins left="0.7" right="0.7" top="0.75" bottom="0.75" header="0.3" footer="0.3"/>
  <pageSetup cellComments="atEnd" fitToHeight="1" fitToWidth="1"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62">
    <pageSetUpPr fitToPage="1"/>
  </sheetPr>
  <dimension ref="A1:N65"/>
  <sheetViews>
    <sheetView view="pageBreakPreview" zoomScaleNormal="85" zoomScaleSheetLayoutView="100" zoomScalePageLayoutView="0" workbookViewId="0" topLeftCell="A34">
      <selection activeCell="H44" sqref="H44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8.00390625" style="0" bestFit="1" customWidth="1"/>
    <col min="5" max="5" width="13.00390625" style="0" bestFit="1" customWidth="1"/>
    <col min="6" max="6" width="13.57421875" style="0" bestFit="1" customWidth="1"/>
    <col min="7" max="7" width="15.851562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NPE.018</v>
      </c>
      <c r="C7" s="181"/>
      <c r="D7" s="181"/>
      <c r="E7" s="181"/>
      <c r="F7" s="181"/>
      <c r="G7" s="181"/>
      <c r="H7" s="51"/>
      <c r="I7" s="13"/>
    </row>
    <row r="8" spans="1:9" ht="54" customHeight="1">
      <c r="A8" s="111" t="s">
        <v>31</v>
      </c>
      <c r="B8" s="180" t="s">
        <v>73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16.5" customHeight="1">
      <c r="D11" s="4"/>
      <c r="E11" s="4"/>
      <c r="F11" s="4"/>
      <c r="G11" s="165" t="e">
        <f>G19/F54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2</v>
      </c>
      <c r="E15" s="137">
        <f>INTESTAZIONE!D16</f>
        <v>29.75</v>
      </c>
      <c r="F15" s="138"/>
      <c r="G15" s="139">
        <f>E15*D15</f>
        <v>59.5</v>
      </c>
      <c r="I15" s="13"/>
      <c r="J15" s="57"/>
      <c r="K15" s="60">
        <v>0.1</v>
      </c>
      <c r="L15" s="70">
        <f>0.1*(E39+E40+E41)</f>
        <v>152.6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0</v>
      </c>
      <c r="E16" s="137">
        <f>INTESTAZIONE!D17</f>
        <v>28.23</v>
      </c>
      <c r="F16" s="140"/>
      <c r="G16" s="139">
        <f>E16*D16</f>
        <v>0</v>
      </c>
      <c r="I16" s="13"/>
      <c r="J16" s="58"/>
      <c r="K16" s="19">
        <v>0.15</v>
      </c>
      <c r="L16" s="20">
        <f>0.15*(E39+E40+E41)</f>
        <v>228.9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2</v>
      </c>
      <c r="E17" s="137">
        <f>INTESTAZIONE!D18</f>
        <v>26.17</v>
      </c>
      <c r="F17" s="140"/>
      <c r="G17" s="139">
        <f>E17*D17</f>
        <v>52.34</v>
      </c>
      <c r="I17" s="13"/>
      <c r="J17" s="59"/>
      <c r="K17" s="21" t="s">
        <v>24</v>
      </c>
      <c r="L17" s="22">
        <f>G25+G35</f>
        <v>266.4376</v>
      </c>
      <c r="M17" s="13" t="s">
        <v>23</v>
      </c>
      <c r="N17" s="64" t="str">
        <f>IF(L15&lt;L17,IF(L17&lt;L16,"ok","falso"),"falso")</f>
        <v>falso</v>
      </c>
    </row>
    <row r="18" spans="1:14" ht="12.75">
      <c r="A18" s="140">
        <v>2081</v>
      </c>
      <c r="B18" s="140" t="str">
        <f>INTESTAZIONE!B19</f>
        <v>Operaio 1°livello</v>
      </c>
      <c r="C18" s="157" t="str">
        <f>INTESTAZIONE!C19</f>
        <v>h</v>
      </c>
      <c r="D18" s="136">
        <v>0</v>
      </c>
      <c r="E18" s="137">
        <f>INTESTAZIONE!D19</f>
        <v>23.55</v>
      </c>
      <c r="F18" s="140"/>
      <c r="G18" s="139">
        <f>E18*D18</f>
        <v>0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111.84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(G25+G35)/G50*100</f>
        <v>12.547516304995362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141.4776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4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2</v>
      </c>
      <c r="E30" s="148">
        <f>INTESTAZIONE!D29</f>
        <v>62.48</v>
      </c>
      <c r="F30" s="138"/>
      <c r="G30" s="139">
        <f>E30*D30</f>
        <v>124.96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124.96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124.96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42" customHeight="1">
      <c r="A39" s="163" t="s">
        <v>75</v>
      </c>
      <c r="B39" s="162" t="s">
        <v>74</v>
      </c>
      <c r="C39" s="140" t="s">
        <v>43</v>
      </c>
      <c r="D39" s="152">
        <v>1</v>
      </c>
      <c r="E39" s="153">
        <v>1526</v>
      </c>
      <c r="F39" s="154">
        <v>0</v>
      </c>
      <c r="G39" s="128">
        <f>E39*D39*(1-F39)</f>
        <v>1526</v>
      </c>
      <c r="I39" s="13"/>
      <c r="J39" s="125"/>
      <c r="K39" s="119"/>
    </row>
    <row r="40" spans="1:11" ht="12.75" customHeight="1">
      <c r="A40" s="160"/>
      <c r="B40" s="159"/>
      <c r="C40" s="129"/>
      <c r="D40" s="152"/>
      <c r="E40" s="153"/>
      <c r="F40" s="154"/>
      <c r="G40" s="128">
        <f>E40*D40*(1-F40)</f>
        <v>0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1:11" ht="12.75">
      <c r="A43" s="160"/>
      <c r="B43" s="159"/>
      <c r="C43" s="129"/>
      <c r="D43" s="152"/>
      <c r="E43" s="153"/>
      <c r="F43" s="154"/>
      <c r="G43" s="128"/>
      <c r="I43" s="13"/>
      <c r="J43" s="125"/>
      <c r="K43" s="119"/>
    </row>
    <row r="44" spans="6:11" ht="13.5" thickBot="1">
      <c r="F44" s="149" t="s">
        <v>33</v>
      </c>
      <c r="G44" s="114">
        <f>SUM(G39:G43)*1.1</f>
        <v>1678.6000000000001</v>
      </c>
      <c r="I44" s="13"/>
      <c r="J44" s="126"/>
      <c r="K44" s="127"/>
    </row>
    <row r="45" spans="1:9" ht="12.75">
      <c r="A45" s="53" t="s">
        <v>11</v>
      </c>
      <c r="B45" s="71" t="s">
        <v>17</v>
      </c>
      <c r="C45" s="115">
        <f>IF(A39="Listino Prezziario",0%,INTESTAZIONE!C34)</f>
        <v>0.15</v>
      </c>
      <c r="F45" s="149"/>
      <c r="G45" s="114"/>
      <c r="I45" s="13"/>
    </row>
    <row r="46" spans="1:9" ht="12.75">
      <c r="A46" s="71"/>
      <c r="B46" s="71" t="s">
        <v>18</v>
      </c>
      <c r="C46" s="115">
        <f>IF(A39="Listino Prezziario",0%,INTESTAZIONE!C35)</f>
        <v>0.1</v>
      </c>
      <c r="I46" s="13"/>
    </row>
    <row r="47" spans="1:9" ht="12.75">
      <c r="A47" s="4"/>
      <c r="B47" s="4"/>
      <c r="C47" s="141"/>
      <c r="I47" s="13"/>
    </row>
    <row r="48" spans="1:9" ht="12.75">
      <c r="A48" s="53"/>
      <c r="B48" s="71"/>
      <c r="C48" s="115"/>
      <c r="I48" s="15"/>
    </row>
    <row r="49" spans="1:3" ht="12.75">
      <c r="A49" s="4"/>
      <c r="B49" s="4"/>
      <c r="C49" s="142"/>
    </row>
    <row r="50" spans="1:7" ht="15.75">
      <c r="A50" s="46"/>
      <c r="B50" s="46"/>
      <c r="C50" s="46"/>
      <c r="D50" s="46"/>
      <c r="E50" s="46"/>
      <c r="F50" s="143" t="s">
        <v>19</v>
      </c>
      <c r="G50" s="144">
        <f>G44*(1+C45)*(1+C46)*(1-C48)*(1-C49)</f>
        <v>2123.429</v>
      </c>
    </row>
    <row r="51" spans="1:6" ht="12.75">
      <c r="A51" s="54"/>
      <c r="B51" s="10"/>
      <c r="C51" s="10"/>
      <c r="D51" s="11"/>
      <c r="E51" s="12"/>
      <c r="F51" s="10"/>
    </row>
    <row r="52" spans="1:7" ht="12.75">
      <c r="A52" s="177" t="s">
        <v>20</v>
      </c>
      <c r="B52" s="177"/>
      <c r="C52" s="177"/>
      <c r="D52" s="177"/>
      <c r="E52" s="177"/>
      <c r="F52" s="177"/>
      <c r="G52" s="177"/>
    </row>
    <row r="53" ht="12.75">
      <c r="G53" s="38" t="str">
        <f>_xlfn.TEXTJOIN("/",TRUE,"€",C39)</f>
        <v>€/cad</v>
      </c>
    </row>
    <row r="54" spans="1:7" ht="18" customHeight="1">
      <c r="A54" s="112" t="s">
        <v>35</v>
      </c>
      <c r="B54" s="113">
        <f>G25+G35+G50</f>
        <v>2389.8666000000003</v>
      </c>
      <c r="C54" s="178" t="s">
        <v>34</v>
      </c>
      <c r="D54" s="178"/>
      <c r="E54" s="178"/>
      <c r="F54" s="179" t="e">
        <f>_xlfn.FLOOR.MATH(B54,10)</f>
        <v>#NAME?</v>
      </c>
      <c r="G54" s="179"/>
    </row>
    <row r="55" spans="1:7" ht="18" customHeight="1">
      <c r="A55" s="112"/>
      <c r="B55" s="113"/>
      <c r="C55" s="178"/>
      <c r="D55" s="178"/>
      <c r="E55" s="178"/>
      <c r="F55" s="179"/>
      <c r="G55" s="179"/>
    </row>
    <row r="56" ht="12.75">
      <c r="F56" s="10"/>
    </row>
    <row r="57" spans="4:6" ht="12.75">
      <c r="D57" s="11"/>
      <c r="E57" s="12"/>
      <c r="F57" s="10"/>
    </row>
    <row r="58" spans="4:6" ht="12.75">
      <c r="D58" s="11"/>
      <c r="E58" s="12"/>
      <c r="F58" s="10"/>
    </row>
    <row r="59" spans="4:6" ht="12.75">
      <c r="D59" s="11"/>
      <c r="E59" s="14"/>
      <c r="F59" s="24"/>
    </row>
    <row r="60" ht="12.75">
      <c r="D60" s="11"/>
    </row>
    <row r="61" spans="4:5" ht="12.75">
      <c r="D61" s="11"/>
      <c r="E61" s="12"/>
    </row>
    <row r="62" spans="1:6" ht="12.75">
      <c r="A62" s="176"/>
      <c r="B62" s="176"/>
      <c r="C62" s="176"/>
      <c r="D62" s="176"/>
      <c r="E62" s="174"/>
      <c r="F62" s="174"/>
    </row>
    <row r="63" spans="1:6" ht="12.75">
      <c r="A63" s="176"/>
      <c r="B63" s="176"/>
      <c r="C63" s="176"/>
      <c r="D63" s="176"/>
      <c r="E63" s="174"/>
      <c r="F63" s="174"/>
    </row>
    <row r="64" spans="1:6" ht="18">
      <c r="A64" s="176"/>
      <c r="B64" s="176"/>
      <c r="C64" s="176"/>
      <c r="D64" s="176"/>
      <c r="E64" s="175"/>
      <c r="F64" s="175"/>
    </row>
    <row r="65" spans="1:6" ht="12.75">
      <c r="A65" s="176"/>
      <c r="B65" s="176"/>
      <c r="C65" s="176"/>
      <c r="D65" s="176"/>
      <c r="E65" s="171"/>
      <c r="F65" s="171"/>
    </row>
  </sheetData>
  <sheetProtection/>
  <mergeCells count="17">
    <mergeCell ref="B8:G8"/>
    <mergeCell ref="A2:G2"/>
    <mergeCell ref="A3:G3"/>
    <mergeCell ref="A4:G4"/>
    <mergeCell ref="A5:G5"/>
    <mergeCell ref="B7:G7"/>
    <mergeCell ref="A12:G12"/>
    <mergeCell ref="A27:G27"/>
    <mergeCell ref="A37:G37"/>
    <mergeCell ref="A52:G52"/>
    <mergeCell ref="C54:E55"/>
    <mergeCell ref="F54:G55"/>
    <mergeCell ref="A62:D65"/>
    <mergeCell ref="E62:F62"/>
    <mergeCell ref="E63:F63"/>
    <mergeCell ref="E64:F64"/>
    <mergeCell ref="E65:F65"/>
  </mergeCells>
  <printOptions/>
  <pageMargins left="0.7" right="0.7" top="0.75" bottom="0.75" header="0.3" footer="0.3"/>
  <pageSetup cellComments="atEnd" fitToHeight="1" fitToWidth="1"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63">
    <pageSetUpPr fitToPage="1"/>
  </sheetPr>
  <dimension ref="A1:N65"/>
  <sheetViews>
    <sheetView view="pageBreakPreview" zoomScaleNormal="85" zoomScaleSheetLayoutView="100" zoomScalePageLayoutView="0" workbookViewId="0" topLeftCell="A31">
      <selection activeCell="F54" sqref="F54:G55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8.00390625" style="0" bestFit="1" customWidth="1"/>
    <col min="5" max="5" width="13.00390625" style="0" bestFit="1" customWidth="1"/>
    <col min="6" max="6" width="13.57421875" style="0" bestFit="1" customWidth="1"/>
    <col min="7" max="7" width="15.851562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NPE.019</v>
      </c>
      <c r="C7" s="181"/>
      <c r="D7" s="181"/>
      <c r="E7" s="181"/>
      <c r="F7" s="181"/>
      <c r="G7" s="181"/>
      <c r="H7" s="51"/>
      <c r="I7" s="13"/>
    </row>
    <row r="8" spans="1:9" ht="54" customHeight="1">
      <c r="A8" s="111" t="s">
        <v>31</v>
      </c>
      <c r="B8" s="180" t="s">
        <v>79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14.25" customHeight="1">
      <c r="D11" s="4"/>
      <c r="E11" s="4"/>
      <c r="F11" s="4"/>
      <c r="G11" s="165" t="e">
        <f>G19/F54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1</v>
      </c>
      <c r="E15" s="137">
        <f>INTESTAZIONE!D16</f>
        <v>29.75</v>
      </c>
      <c r="F15" s="138"/>
      <c r="G15" s="139">
        <f>E15*D15</f>
        <v>29.75</v>
      </c>
      <c r="I15" s="13"/>
      <c r="J15" s="57"/>
      <c r="K15" s="60">
        <v>0.1</v>
      </c>
      <c r="L15" s="70">
        <f>0.1*(E39+E40+E41)</f>
        <v>36.4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0</v>
      </c>
      <c r="E16" s="137">
        <f>INTESTAZIONE!D17</f>
        <v>28.23</v>
      </c>
      <c r="F16" s="140"/>
      <c r="G16" s="139">
        <f>E16*D16</f>
        <v>0</v>
      </c>
      <c r="I16" s="13"/>
      <c r="J16" s="58"/>
      <c r="K16" s="19">
        <v>0.15</v>
      </c>
      <c r="L16" s="20">
        <f>0.15*(E39+E40+E41)</f>
        <v>54.6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1</v>
      </c>
      <c r="E17" s="137">
        <f>INTESTAZIONE!D18</f>
        <v>26.17</v>
      </c>
      <c r="F17" s="140"/>
      <c r="G17" s="139">
        <f>E17*D17</f>
        <v>26.17</v>
      </c>
      <c r="I17" s="13"/>
      <c r="J17" s="59"/>
      <c r="K17" s="21" t="s">
        <v>24</v>
      </c>
      <c r="L17" s="22">
        <f>G25+G35</f>
        <v>133.2188</v>
      </c>
      <c r="M17" s="13" t="s">
        <v>23</v>
      </c>
      <c r="N17" s="64" t="str">
        <f>IF(L15&lt;L17,IF(L17&lt;L16,"ok","falso"),"falso")</f>
        <v>falso</v>
      </c>
    </row>
    <row r="18" spans="1:14" ht="12.75">
      <c r="A18" s="140">
        <v>2081</v>
      </c>
      <c r="B18" s="140" t="str">
        <f>INTESTAZIONE!B19</f>
        <v>Operaio 1°livello</v>
      </c>
      <c r="C18" s="157" t="str">
        <f>INTESTAZIONE!C19</f>
        <v>h</v>
      </c>
      <c r="D18" s="136">
        <v>0</v>
      </c>
      <c r="E18" s="137">
        <f>INTESTAZIONE!D19</f>
        <v>23.55</v>
      </c>
      <c r="F18" s="140"/>
      <c r="G18" s="139">
        <f>E18*D18</f>
        <v>0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55.92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(G25+G35)/G50*100</f>
        <v>26.301524562394125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70.7388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4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1</v>
      </c>
      <c r="E30" s="148">
        <f>INTESTAZIONE!D29</f>
        <v>62.48</v>
      </c>
      <c r="F30" s="138"/>
      <c r="G30" s="139">
        <f>E30*D30</f>
        <v>62.48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62.48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62.48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42" customHeight="1">
      <c r="A39" s="163" t="s">
        <v>75</v>
      </c>
      <c r="B39" s="162" t="s">
        <v>80</v>
      </c>
      <c r="C39" s="140" t="s">
        <v>43</v>
      </c>
      <c r="D39" s="152">
        <v>1</v>
      </c>
      <c r="E39" s="153">
        <v>364</v>
      </c>
      <c r="F39" s="154">
        <v>0</v>
      </c>
      <c r="G39" s="128">
        <f>E39*D39*(1-F39)</f>
        <v>364</v>
      </c>
      <c r="I39" s="13"/>
      <c r="J39" s="125"/>
      <c r="K39" s="119"/>
    </row>
    <row r="40" spans="1:11" ht="12.75" customHeight="1">
      <c r="A40" s="160"/>
      <c r="B40" s="159"/>
      <c r="C40" s="129"/>
      <c r="D40" s="152"/>
      <c r="E40" s="153"/>
      <c r="F40" s="154"/>
      <c r="G40" s="128">
        <f>E40*D40*(1-F40)</f>
        <v>0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1:11" ht="12.75">
      <c r="A43" s="160"/>
      <c r="B43" s="159"/>
      <c r="C43" s="129"/>
      <c r="D43" s="152"/>
      <c r="E43" s="153"/>
      <c r="F43" s="154"/>
      <c r="G43" s="128"/>
      <c r="I43" s="13"/>
      <c r="J43" s="125"/>
      <c r="K43" s="119"/>
    </row>
    <row r="44" spans="6:11" ht="13.5" thickBot="1">
      <c r="F44" s="149" t="s">
        <v>33</v>
      </c>
      <c r="G44" s="114">
        <f>SUM(G39:G43)*1.1</f>
        <v>400.40000000000003</v>
      </c>
      <c r="I44" s="13"/>
      <c r="J44" s="126"/>
      <c r="K44" s="127"/>
    </row>
    <row r="45" spans="1:9" ht="12.75">
      <c r="A45" s="53" t="s">
        <v>11</v>
      </c>
      <c r="B45" s="71" t="s">
        <v>17</v>
      </c>
      <c r="C45" s="115">
        <f>IF(A39="Listino Prezziario",0%,INTESTAZIONE!C34)</f>
        <v>0.15</v>
      </c>
      <c r="F45" s="149"/>
      <c r="G45" s="114"/>
      <c r="I45" s="13"/>
    </row>
    <row r="46" spans="1:9" ht="12.75">
      <c r="A46" s="71"/>
      <c r="B46" s="71" t="s">
        <v>18</v>
      </c>
      <c r="C46" s="115">
        <f>IF(A39="Listino Prezziario",0%,INTESTAZIONE!C35)</f>
        <v>0.1</v>
      </c>
      <c r="I46" s="13"/>
    </row>
    <row r="47" spans="1:9" ht="12.75">
      <c r="A47" s="4"/>
      <c r="B47" s="4"/>
      <c r="C47" s="141"/>
      <c r="I47" s="13"/>
    </row>
    <row r="48" spans="1:9" ht="12.75">
      <c r="A48" s="53"/>
      <c r="B48" s="71"/>
      <c r="C48" s="115"/>
      <c r="I48" s="15"/>
    </row>
    <row r="49" spans="1:3" ht="12.75">
      <c r="A49" s="4"/>
      <c r="B49" s="4"/>
      <c r="C49" s="142"/>
    </row>
    <row r="50" spans="1:7" ht="15.75">
      <c r="A50" s="46"/>
      <c r="B50" s="46"/>
      <c r="C50" s="46"/>
      <c r="D50" s="46"/>
      <c r="E50" s="46"/>
      <c r="F50" s="143" t="s">
        <v>19</v>
      </c>
      <c r="G50" s="144">
        <f>G44*(1+C45)*(1+C46)*(1-C48)*(1-C49)</f>
        <v>506.50600000000003</v>
      </c>
    </row>
    <row r="51" spans="1:6" ht="12.75">
      <c r="A51" s="54"/>
      <c r="B51" s="10"/>
      <c r="C51" s="10"/>
      <c r="D51" s="11"/>
      <c r="E51" s="12"/>
      <c r="F51" s="10"/>
    </row>
    <row r="52" spans="1:7" ht="12.75">
      <c r="A52" s="177" t="s">
        <v>20</v>
      </c>
      <c r="B52" s="177"/>
      <c r="C52" s="177"/>
      <c r="D52" s="177"/>
      <c r="E52" s="177"/>
      <c r="F52" s="177"/>
      <c r="G52" s="177"/>
    </row>
    <row r="53" ht="12.75">
      <c r="G53" s="38" t="str">
        <f>_xlfn.TEXTJOIN("/",TRUE,"€",C39)</f>
        <v>€/cad</v>
      </c>
    </row>
    <row r="54" spans="1:7" ht="18" customHeight="1">
      <c r="A54" s="112" t="s">
        <v>35</v>
      </c>
      <c r="B54" s="113">
        <f>G25+G35+G50</f>
        <v>639.7248</v>
      </c>
      <c r="C54" s="178" t="s">
        <v>34</v>
      </c>
      <c r="D54" s="178"/>
      <c r="E54" s="178"/>
      <c r="F54" s="179" t="e">
        <f>_xlfn.FLOOR.MATH(B54,10)</f>
        <v>#NAME?</v>
      </c>
      <c r="G54" s="179"/>
    </row>
    <row r="55" spans="1:7" ht="18" customHeight="1">
      <c r="A55" s="112"/>
      <c r="B55" s="113"/>
      <c r="C55" s="178"/>
      <c r="D55" s="178"/>
      <c r="E55" s="178"/>
      <c r="F55" s="179"/>
      <c r="G55" s="179"/>
    </row>
    <row r="56" ht="12.75">
      <c r="F56" s="10"/>
    </row>
    <row r="57" spans="4:6" ht="12.75">
      <c r="D57" s="11"/>
      <c r="E57" s="12"/>
      <c r="F57" s="10"/>
    </row>
    <row r="58" spans="4:6" ht="12.75">
      <c r="D58" s="11"/>
      <c r="E58" s="12"/>
      <c r="F58" s="10"/>
    </row>
    <row r="59" spans="4:6" ht="12.75">
      <c r="D59" s="11"/>
      <c r="E59" s="14"/>
      <c r="F59" s="24"/>
    </row>
    <row r="60" ht="12.75">
      <c r="D60" s="11"/>
    </row>
    <row r="61" spans="4:5" ht="12.75">
      <c r="D61" s="11"/>
      <c r="E61" s="12"/>
    </row>
    <row r="62" spans="1:6" ht="12.75">
      <c r="A62" s="176"/>
      <c r="B62" s="176"/>
      <c r="C62" s="176"/>
      <c r="D62" s="176"/>
      <c r="E62" s="174"/>
      <c r="F62" s="174"/>
    </row>
    <row r="63" spans="1:6" ht="12.75">
      <c r="A63" s="176"/>
      <c r="B63" s="176"/>
      <c r="C63" s="176"/>
      <c r="D63" s="176"/>
      <c r="E63" s="174"/>
      <c r="F63" s="174"/>
    </row>
    <row r="64" spans="1:6" ht="18">
      <c r="A64" s="176"/>
      <c r="B64" s="176"/>
      <c r="C64" s="176"/>
      <c r="D64" s="176"/>
      <c r="E64" s="175"/>
      <c r="F64" s="175"/>
    </row>
    <row r="65" spans="1:6" ht="12.75">
      <c r="A65" s="176"/>
      <c r="B65" s="176"/>
      <c r="C65" s="176"/>
      <c r="D65" s="176"/>
      <c r="E65" s="171"/>
      <c r="F65" s="171"/>
    </row>
  </sheetData>
  <sheetProtection/>
  <mergeCells count="17">
    <mergeCell ref="B8:G8"/>
    <mergeCell ref="A2:G2"/>
    <mergeCell ref="A3:G3"/>
    <mergeCell ref="A4:G4"/>
    <mergeCell ref="A5:G5"/>
    <mergeCell ref="B7:G7"/>
    <mergeCell ref="A12:G12"/>
    <mergeCell ref="A27:G27"/>
    <mergeCell ref="A37:G37"/>
    <mergeCell ref="A52:G52"/>
    <mergeCell ref="C54:E55"/>
    <mergeCell ref="F54:G55"/>
    <mergeCell ref="A62:D65"/>
    <mergeCell ref="E62:F62"/>
    <mergeCell ref="E63:F63"/>
    <mergeCell ref="E64:F64"/>
    <mergeCell ref="E65:F65"/>
  </mergeCells>
  <printOptions/>
  <pageMargins left="0.7" right="0.7" top="0.75" bottom="0.75" header="0.3" footer="0.3"/>
  <pageSetup cellComments="atEnd" fitToHeight="1" fitToWidth="1"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64">
    <pageSetUpPr fitToPage="1"/>
  </sheetPr>
  <dimension ref="A1:N65"/>
  <sheetViews>
    <sheetView view="pageBreakPreview" zoomScaleNormal="85" zoomScaleSheetLayoutView="100" zoomScalePageLayoutView="0" workbookViewId="0" topLeftCell="A35">
      <selection activeCell="H44" sqref="H44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8.00390625" style="0" bestFit="1" customWidth="1"/>
    <col min="5" max="5" width="13.00390625" style="0" bestFit="1" customWidth="1"/>
    <col min="6" max="6" width="13.57421875" style="0" bestFit="1" customWidth="1"/>
    <col min="7" max="7" width="15.851562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NPE.020</v>
      </c>
      <c r="C7" s="181"/>
      <c r="D7" s="181"/>
      <c r="E7" s="181"/>
      <c r="F7" s="181"/>
      <c r="G7" s="181"/>
      <c r="H7" s="51"/>
      <c r="I7" s="13"/>
    </row>
    <row r="8" spans="1:9" ht="30" customHeight="1">
      <c r="A8" s="111" t="s">
        <v>31</v>
      </c>
      <c r="B8" s="180" t="s">
        <v>81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14.25" customHeight="1">
      <c r="D11" s="4"/>
      <c r="E11" s="4"/>
      <c r="F11" s="4"/>
      <c r="G11" s="165" t="e">
        <f>G19/F54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2</v>
      </c>
      <c r="E15" s="137">
        <f>INTESTAZIONE!D16</f>
        <v>29.75</v>
      </c>
      <c r="F15" s="138"/>
      <c r="G15" s="139">
        <f>E15*D15</f>
        <v>59.5</v>
      </c>
      <c r="I15" s="13"/>
      <c r="J15" s="57"/>
      <c r="K15" s="60">
        <v>0.1</v>
      </c>
      <c r="L15" s="70">
        <f>0.1*(E39+E40+E41)</f>
        <v>35.300000000000004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0</v>
      </c>
      <c r="E16" s="137">
        <f>INTESTAZIONE!D17</f>
        <v>28.23</v>
      </c>
      <c r="F16" s="140"/>
      <c r="G16" s="139">
        <f>E16*D16</f>
        <v>0</v>
      </c>
      <c r="I16" s="13"/>
      <c r="J16" s="58"/>
      <c r="K16" s="19">
        <v>0.15</v>
      </c>
      <c r="L16" s="20">
        <f>0.15*(E39+E40+E41)</f>
        <v>52.949999999999996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2</v>
      </c>
      <c r="E17" s="137">
        <f>INTESTAZIONE!D18</f>
        <v>26.17</v>
      </c>
      <c r="F17" s="140"/>
      <c r="G17" s="139">
        <f>E17*D17</f>
        <v>52.34</v>
      </c>
      <c r="I17" s="13"/>
      <c r="J17" s="59"/>
      <c r="K17" s="21" t="s">
        <v>24</v>
      </c>
      <c r="L17" s="22">
        <f>G25+G35</f>
        <v>141.4776</v>
      </c>
      <c r="M17" s="13" t="s">
        <v>23</v>
      </c>
      <c r="N17" s="64" t="str">
        <f>IF(L15&lt;L17,IF(L17&lt;L16,"ok","falso"),"falso")</f>
        <v>falso</v>
      </c>
    </row>
    <row r="18" spans="1:14" ht="12.75">
      <c r="A18" s="140">
        <v>2081</v>
      </c>
      <c r="B18" s="140" t="str">
        <f>INTESTAZIONE!B19</f>
        <v>Operaio 1°livello</v>
      </c>
      <c r="C18" s="157" t="str">
        <f>INTESTAZIONE!C19</f>
        <v>h</v>
      </c>
      <c r="D18" s="136">
        <v>0</v>
      </c>
      <c r="E18" s="137">
        <f>INTESTAZIONE!D19</f>
        <v>23.55</v>
      </c>
      <c r="F18" s="140"/>
      <c r="G18" s="139">
        <f>E18*D18</f>
        <v>0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111.84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(G25+G35)/G50*100</f>
        <v>28.80247231522019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141.4776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4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0</v>
      </c>
      <c r="E30" s="148">
        <f>INTESTAZIONE!D29</f>
        <v>62.48</v>
      </c>
      <c r="F30" s="138"/>
      <c r="G30" s="139">
        <f>E30*D30</f>
        <v>0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0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0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54" customHeight="1">
      <c r="A39" s="163" t="s">
        <v>75</v>
      </c>
      <c r="B39" s="162" t="s">
        <v>82</v>
      </c>
      <c r="C39" s="140" t="s">
        <v>43</v>
      </c>
      <c r="D39" s="152">
        <v>1</v>
      </c>
      <c r="E39" s="153">
        <v>353</v>
      </c>
      <c r="F39" s="154">
        <v>0</v>
      </c>
      <c r="G39" s="128">
        <f>E39*D39*(1-F39)</f>
        <v>353</v>
      </c>
      <c r="I39" s="13"/>
      <c r="J39" s="125"/>
      <c r="K39" s="119"/>
    </row>
    <row r="40" spans="1:11" ht="12.75" customHeight="1">
      <c r="A40" s="160"/>
      <c r="B40" s="159"/>
      <c r="C40" s="129"/>
      <c r="D40" s="152"/>
      <c r="E40" s="153"/>
      <c r="F40" s="154"/>
      <c r="G40" s="128">
        <f>E40*D40*(1-F40)</f>
        <v>0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1:11" ht="12.75">
      <c r="A43" s="160"/>
      <c r="B43" s="159"/>
      <c r="C43" s="129"/>
      <c r="D43" s="152"/>
      <c r="E43" s="153"/>
      <c r="F43" s="154"/>
      <c r="G43" s="128"/>
      <c r="I43" s="13"/>
      <c r="J43" s="125"/>
      <c r="K43" s="119"/>
    </row>
    <row r="44" spans="6:11" ht="13.5" thickBot="1">
      <c r="F44" s="149" t="s">
        <v>33</v>
      </c>
      <c r="G44" s="114">
        <f>SUM(G39:G43)*1.1</f>
        <v>388.3</v>
      </c>
      <c r="I44" s="13"/>
      <c r="J44" s="126"/>
      <c r="K44" s="127"/>
    </row>
    <row r="45" spans="1:9" ht="12.75">
      <c r="A45" s="53" t="s">
        <v>11</v>
      </c>
      <c r="B45" s="71" t="s">
        <v>17</v>
      </c>
      <c r="C45" s="115">
        <f>IF(A39="Listino Prezziario",0%,INTESTAZIONE!C34)</f>
        <v>0.15</v>
      </c>
      <c r="F45" s="149"/>
      <c r="G45" s="114"/>
      <c r="I45" s="13"/>
    </row>
    <row r="46" spans="1:9" ht="12.75">
      <c r="A46" s="71"/>
      <c r="B46" s="71" t="s">
        <v>18</v>
      </c>
      <c r="C46" s="115">
        <f>IF(A39="Listino Prezziario",0%,INTESTAZIONE!C35)</f>
        <v>0.1</v>
      </c>
      <c r="I46" s="13"/>
    </row>
    <row r="47" spans="1:9" ht="12.75">
      <c r="A47" s="4"/>
      <c r="B47" s="4"/>
      <c r="C47" s="141"/>
      <c r="I47" s="13"/>
    </row>
    <row r="48" spans="1:9" ht="12.75">
      <c r="A48" s="53"/>
      <c r="B48" s="71"/>
      <c r="C48" s="115"/>
      <c r="I48" s="15"/>
    </row>
    <row r="49" spans="1:3" ht="12.75">
      <c r="A49" s="4"/>
      <c r="B49" s="4"/>
      <c r="C49" s="142"/>
    </row>
    <row r="50" spans="1:7" ht="15.75">
      <c r="A50" s="46"/>
      <c r="B50" s="46"/>
      <c r="C50" s="46"/>
      <c r="D50" s="46"/>
      <c r="E50" s="46"/>
      <c r="F50" s="143" t="s">
        <v>19</v>
      </c>
      <c r="G50" s="144">
        <f>G44*(1+C45)*(1+C46)*(1-C48)*(1-C49)</f>
        <v>491.1995</v>
      </c>
    </row>
    <row r="51" spans="1:6" ht="12.75">
      <c r="A51" s="54"/>
      <c r="B51" s="10"/>
      <c r="C51" s="10"/>
      <c r="D51" s="11"/>
      <c r="E51" s="12"/>
      <c r="F51" s="10"/>
    </row>
    <row r="52" spans="1:7" ht="12.75">
      <c r="A52" s="177" t="s">
        <v>20</v>
      </c>
      <c r="B52" s="177"/>
      <c r="C52" s="177"/>
      <c r="D52" s="177"/>
      <c r="E52" s="177"/>
      <c r="F52" s="177"/>
      <c r="G52" s="177"/>
    </row>
    <row r="53" spans="6:7" ht="12.75">
      <c r="F53">
        <f>_xlfn.FLOOR.MATH(B53,10)</f>
        <v>0</v>
      </c>
      <c r="G53" s="38" t="str">
        <f>_xlfn.TEXTJOIN("/",TRUE,"€",C39)</f>
        <v>€/cad</v>
      </c>
    </row>
    <row r="54" spans="1:7" ht="18" customHeight="1">
      <c r="A54" s="112" t="s">
        <v>35</v>
      </c>
      <c r="B54" s="113">
        <f>G25+G35+G50</f>
        <v>632.6771</v>
      </c>
      <c r="C54" s="178" t="s">
        <v>34</v>
      </c>
      <c r="D54" s="178"/>
      <c r="E54" s="178"/>
      <c r="F54" s="179" t="e">
        <f>_xlfn.FLOOR.MATH(B54,10)</f>
        <v>#NAME?</v>
      </c>
      <c r="G54" s="179"/>
    </row>
    <row r="55" spans="1:7" ht="18" customHeight="1">
      <c r="A55" s="112"/>
      <c r="B55" s="113"/>
      <c r="C55" s="178"/>
      <c r="D55" s="178"/>
      <c r="E55" s="178"/>
      <c r="F55" s="179"/>
      <c r="G55" s="179"/>
    </row>
    <row r="56" ht="12.75">
      <c r="F56" s="10"/>
    </row>
    <row r="57" spans="4:6" ht="12.75">
      <c r="D57" s="11"/>
      <c r="E57" s="12"/>
      <c r="F57" s="10"/>
    </row>
    <row r="58" spans="4:6" ht="12.75">
      <c r="D58" s="11"/>
      <c r="E58" s="12"/>
      <c r="F58" s="10"/>
    </row>
    <row r="59" spans="4:6" ht="12.75">
      <c r="D59" s="11"/>
      <c r="E59" s="14"/>
      <c r="F59" s="24"/>
    </row>
    <row r="60" ht="12.75">
      <c r="D60" s="11"/>
    </row>
    <row r="61" spans="4:5" ht="12.75">
      <c r="D61" s="11"/>
      <c r="E61" s="12"/>
    </row>
    <row r="62" spans="1:6" ht="12.75">
      <c r="A62" s="176"/>
      <c r="B62" s="176"/>
      <c r="C62" s="176"/>
      <c r="D62" s="176"/>
      <c r="E62" s="174"/>
      <c r="F62" s="174"/>
    </row>
    <row r="63" spans="1:6" ht="12.75">
      <c r="A63" s="176"/>
      <c r="B63" s="176"/>
      <c r="C63" s="176"/>
      <c r="D63" s="176"/>
      <c r="E63" s="174"/>
      <c r="F63" s="174"/>
    </row>
    <row r="64" spans="1:6" ht="18">
      <c r="A64" s="176"/>
      <c r="B64" s="176"/>
      <c r="C64" s="176"/>
      <c r="D64" s="176"/>
      <c r="E64" s="175"/>
      <c r="F64" s="175"/>
    </row>
    <row r="65" spans="1:6" ht="12.75">
      <c r="A65" s="176"/>
      <c r="B65" s="176"/>
      <c r="C65" s="176"/>
      <c r="D65" s="176"/>
      <c r="E65" s="171"/>
      <c r="F65" s="171"/>
    </row>
  </sheetData>
  <sheetProtection/>
  <mergeCells count="17">
    <mergeCell ref="B8:G8"/>
    <mergeCell ref="A2:G2"/>
    <mergeCell ref="A3:G3"/>
    <mergeCell ref="A4:G4"/>
    <mergeCell ref="A5:G5"/>
    <mergeCell ref="B7:G7"/>
    <mergeCell ref="A12:G12"/>
    <mergeCell ref="A27:G27"/>
    <mergeCell ref="A37:G37"/>
    <mergeCell ref="A52:G52"/>
    <mergeCell ref="C54:E55"/>
    <mergeCell ref="F54:G55"/>
    <mergeCell ref="A62:D65"/>
    <mergeCell ref="E62:F62"/>
    <mergeCell ref="E63:F63"/>
    <mergeCell ref="E64:F64"/>
    <mergeCell ref="E65:F65"/>
  </mergeCells>
  <printOptions/>
  <pageMargins left="0.7" right="0.7" top="0.75" bottom="0.75" header="0.3" footer="0.3"/>
  <pageSetup cellComments="atEnd" fitToHeight="1" fitToWidth="1" horizontalDpi="600" verticalDpi="600" orientation="portrait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19">
    <pageSetUpPr fitToPage="1"/>
  </sheetPr>
  <dimension ref="A1:N65"/>
  <sheetViews>
    <sheetView view="pageBreakPreview" zoomScaleNormal="85" zoomScaleSheetLayoutView="100" zoomScalePageLayoutView="0" workbookViewId="0" topLeftCell="A30">
      <selection activeCell="H44" sqref="H44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9.421875" style="0" bestFit="1" customWidth="1"/>
    <col min="5" max="5" width="13.00390625" style="0" bestFit="1" customWidth="1"/>
    <col min="6" max="6" width="13.140625" style="0" customWidth="1"/>
    <col min="7" max="7" width="18.0039062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NPE.021</v>
      </c>
      <c r="C7" s="181"/>
      <c r="D7" s="181"/>
      <c r="E7" s="181"/>
      <c r="F7" s="181"/>
      <c r="G7" s="181"/>
      <c r="H7" s="51"/>
      <c r="I7" s="13"/>
    </row>
    <row r="8" spans="1:9" ht="117.75" customHeight="1">
      <c r="A8" s="111" t="s">
        <v>31</v>
      </c>
      <c r="B8" s="180" t="s">
        <v>84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13.5" customHeight="1">
      <c r="D11" s="4"/>
      <c r="E11" s="4"/>
      <c r="F11" s="4"/>
      <c r="G11" s="165" t="e">
        <f>G19/F54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280</v>
      </c>
      <c r="E15" s="137">
        <f>INTESTAZIONE!D16</f>
        <v>29.75</v>
      </c>
      <c r="F15" s="138"/>
      <c r="G15" s="139">
        <f>E15*D15</f>
        <v>8330</v>
      </c>
      <c r="I15" s="13"/>
      <c r="J15" s="57"/>
      <c r="K15" s="60">
        <v>0.1</v>
      </c>
      <c r="L15" s="70">
        <f>0.1*(E39+E40+E41)</f>
        <v>10106.5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280</v>
      </c>
      <c r="E16" s="137">
        <f>INTESTAZIONE!D17</f>
        <v>28.23</v>
      </c>
      <c r="F16" s="140"/>
      <c r="G16" s="139">
        <f>E16*D16</f>
        <v>7904.400000000001</v>
      </c>
      <c r="I16" s="13"/>
      <c r="J16" s="58"/>
      <c r="K16" s="19">
        <v>0.15</v>
      </c>
      <c r="L16" s="20">
        <f>0.15*(E39+E40+E41)</f>
        <v>15159.75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0</v>
      </c>
      <c r="E17" s="137">
        <f>INTESTAZIONE!D18</f>
        <v>26.17</v>
      </c>
      <c r="F17" s="140"/>
      <c r="G17" s="139">
        <f>E17*D17</f>
        <v>0</v>
      </c>
      <c r="I17" s="13"/>
      <c r="J17" s="59"/>
      <c r="K17" s="21" t="s">
        <v>24</v>
      </c>
      <c r="L17" s="22">
        <f>G25+G35</f>
        <v>28877.926000000003</v>
      </c>
      <c r="M17" s="13" t="s">
        <v>23</v>
      </c>
      <c r="N17" s="64" t="str">
        <f>IF(L15&lt;L17,IF(L17&lt;L16,"ok","falso"),"falso")</f>
        <v>falso</v>
      </c>
    </row>
    <row r="18" spans="1:14" ht="12.75">
      <c r="A18" s="140">
        <v>2081</v>
      </c>
      <c r="B18" s="140" t="str">
        <f>INTESTAZIONE!B19</f>
        <v>Operaio 1°livello</v>
      </c>
      <c r="C18" s="135" t="s">
        <v>21</v>
      </c>
      <c r="D18" s="137">
        <v>280</v>
      </c>
      <c r="E18" s="137">
        <f>INTESTAZIONE!D19</f>
        <v>23.55</v>
      </c>
      <c r="F18" s="140"/>
      <c r="G18" s="139">
        <f>E18*D18</f>
        <v>6594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22828.4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(G25+G35)/G50*100</f>
        <v>20.534399553842487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28877.926000000003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4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0</v>
      </c>
      <c r="E30" s="148">
        <f>INTESTAZIONE!D29</f>
        <v>62.48</v>
      </c>
      <c r="F30" s="138"/>
      <c r="G30" s="139">
        <f>E30*D30</f>
        <v>0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0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0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28.5" customHeight="1">
      <c r="A39" s="160" t="s">
        <v>83</v>
      </c>
      <c r="B39" s="158" t="s">
        <v>71</v>
      </c>
      <c r="C39" s="140" t="s">
        <v>39</v>
      </c>
      <c r="D39" s="152">
        <v>1</v>
      </c>
      <c r="E39" s="153">
        <v>101065</v>
      </c>
      <c r="F39" s="154">
        <v>0</v>
      </c>
      <c r="G39" s="128">
        <f>E39*D39*(1-F39)</f>
        <v>101065</v>
      </c>
      <c r="I39" s="13"/>
      <c r="J39" s="125"/>
      <c r="K39" s="119"/>
    </row>
    <row r="40" spans="1:11" ht="12.75" customHeight="1">
      <c r="A40" s="160"/>
      <c r="B40" s="159"/>
      <c r="C40" s="129"/>
      <c r="D40" s="152"/>
      <c r="E40" s="153"/>
      <c r="F40" s="154"/>
      <c r="G40" s="128">
        <f>E40*D40*(1-F40)</f>
        <v>0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1:11" ht="12.75">
      <c r="A43" s="160"/>
      <c r="B43" s="159"/>
      <c r="C43" s="129"/>
      <c r="D43" s="152"/>
      <c r="E43" s="153"/>
      <c r="F43" s="154"/>
      <c r="G43" s="128"/>
      <c r="I43" s="13"/>
      <c r="J43" s="125"/>
      <c r="K43" s="119"/>
    </row>
    <row r="44" spans="6:11" ht="13.5" thickBot="1">
      <c r="F44" s="149" t="s">
        <v>33</v>
      </c>
      <c r="G44" s="114">
        <f>SUM(G39:G43)*1.1</f>
        <v>111171.50000000001</v>
      </c>
      <c r="I44" s="13"/>
      <c r="J44" s="126"/>
      <c r="K44" s="127"/>
    </row>
    <row r="45" spans="1:9" ht="12.75">
      <c r="A45" s="53" t="s">
        <v>11</v>
      </c>
      <c r="B45" s="71" t="s">
        <v>17</v>
      </c>
      <c r="C45" s="115">
        <f>IF(A39="Listino Prezziario",0%,INTESTAZIONE!C34)</f>
        <v>0.15</v>
      </c>
      <c r="F45" s="149"/>
      <c r="G45" s="114"/>
      <c r="I45" s="13"/>
    </row>
    <row r="46" spans="1:9" ht="12.75">
      <c r="A46" s="71"/>
      <c r="B46" s="71" t="s">
        <v>18</v>
      </c>
      <c r="C46" s="115">
        <f>IF(A39="Listino Prezziario",0%,INTESTAZIONE!C35)</f>
        <v>0.1</v>
      </c>
      <c r="I46" s="13"/>
    </row>
    <row r="47" spans="1:9" ht="12.75">
      <c r="A47" s="4"/>
      <c r="B47" s="4"/>
      <c r="C47" s="141"/>
      <c r="I47" s="13"/>
    </row>
    <row r="48" spans="1:9" ht="12.75">
      <c r="A48" s="53"/>
      <c r="B48" s="71"/>
      <c r="C48" s="115"/>
      <c r="I48" s="15"/>
    </row>
    <row r="49" spans="1:3" ht="12.75">
      <c r="A49" s="4"/>
      <c r="B49" s="4"/>
      <c r="C49" s="142"/>
    </row>
    <row r="50" spans="1:7" ht="15.75">
      <c r="A50" s="46"/>
      <c r="B50" s="46"/>
      <c r="C50" s="46"/>
      <c r="D50" s="46"/>
      <c r="E50" s="46"/>
      <c r="F50" s="143" t="s">
        <v>19</v>
      </c>
      <c r="G50" s="144">
        <f>G44*(1+C45)*(1+C46)*(1-C48)*(1-C49)</f>
        <v>140631.9475</v>
      </c>
    </row>
    <row r="51" spans="1:6" ht="12.75">
      <c r="A51" s="54"/>
      <c r="B51" s="10"/>
      <c r="C51" s="10"/>
      <c r="D51" s="11"/>
      <c r="E51" s="12"/>
      <c r="F51" s="10"/>
    </row>
    <row r="52" spans="1:7" ht="12.75">
      <c r="A52" s="177" t="s">
        <v>20</v>
      </c>
      <c r="B52" s="177"/>
      <c r="C52" s="177"/>
      <c r="D52" s="177"/>
      <c r="E52" s="177"/>
      <c r="F52" s="177"/>
      <c r="G52" s="177"/>
    </row>
    <row r="53" spans="6:7" ht="12.75">
      <c r="F53">
        <f>_xlfn.FLOOR.MATH(B53,10)</f>
        <v>0</v>
      </c>
      <c r="G53" s="38" t="str">
        <f>_xlfn.TEXTJOIN("/",TRUE,"€",C39)</f>
        <v>€/a corpo</v>
      </c>
    </row>
    <row r="54" spans="1:7" ht="18" customHeight="1">
      <c r="A54" s="112" t="s">
        <v>35</v>
      </c>
      <c r="B54" s="113">
        <f>G25+G35+G50</f>
        <v>169509.87350000002</v>
      </c>
      <c r="C54" s="178" t="s">
        <v>34</v>
      </c>
      <c r="D54" s="178"/>
      <c r="E54" s="178"/>
      <c r="F54" s="179" t="e">
        <f>_xlfn.FLOOR.MATH(B54,50)</f>
        <v>#NAME?</v>
      </c>
      <c r="G54" s="179"/>
    </row>
    <row r="55" spans="1:7" ht="18" customHeight="1">
      <c r="A55" s="112"/>
      <c r="B55" s="113"/>
      <c r="C55" s="178"/>
      <c r="D55" s="178"/>
      <c r="E55" s="178"/>
      <c r="F55" s="179"/>
      <c r="G55" s="179"/>
    </row>
    <row r="56" ht="12.75">
      <c r="F56" s="10"/>
    </row>
    <row r="57" spans="4:6" ht="12.75">
      <c r="D57" s="11"/>
      <c r="E57" s="12"/>
      <c r="F57" s="10"/>
    </row>
    <row r="58" spans="4:6" ht="12.75">
      <c r="D58" s="11"/>
      <c r="E58" s="12"/>
      <c r="F58" s="10"/>
    </row>
    <row r="59" spans="4:6" ht="12.75">
      <c r="D59" s="11"/>
      <c r="E59" s="14"/>
      <c r="F59" s="24"/>
    </row>
    <row r="60" ht="12.75">
      <c r="D60" s="11"/>
    </row>
    <row r="61" spans="4:5" ht="12.75">
      <c r="D61" s="11"/>
      <c r="E61" s="12"/>
    </row>
    <row r="62" spans="1:6" ht="12.75">
      <c r="A62" s="176"/>
      <c r="B62" s="176"/>
      <c r="C62" s="176"/>
      <c r="D62" s="176"/>
      <c r="E62" s="174"/>
      <c r="F62" s="174"/>
    </row>
    <row r="63" spans="1:6" ht="12.75">
      <c r="A63" s="176"/>
      <c r="B63" s="176"/>
      <c r="C63" s="176"/>
      <c r="D63" s="176"/>
      <c r="E63" s="174"/>
      <c r="F63" s="174"/>
    </row>
    <row r="64" spans="1:6" ht="18">
      <c r="A64" s="176"/>
      <c r="B64" s="176"/>
      <c r="C64" s="176"/>
      <c r="D64" s="176"/>
      <c r="E64" s="175"/>
      <c r="F64" s="175"/>
    </row>
    <row r="65" spans="1:6" ht="12.75">
      <c r="A65" s="176"/>
      <c r="B65" s="176"/>
      <c r="C65" s="176"/>
      <c r="D65" s="176"/>
      <c r="E65" s="171"/>
      <c r="F65" s="171"/>
    </row>
  </sheetData>
  <sheetProtection/>
  <mergeCells count="17">
    <mergeCell ref="A62:D65"/>
    <mergeCell ref="E62:F62"/>
    <mergeCell ref="E63:F63"/>
    <mergeCell ref="E64:F64"/>
    <mergeCell ref="E65:F65"/>
    <mergeCell ref="A12:G12"/>
    <mergeCell ref="A27:G27"/>
    <mergeCell ref="A37:G37"/>
    <mergeCell ref="A52:G52"/>
    <mergeCell ref="C54:E55"/>
    <mergeCell ref="F54:G55"/>
    <mergeCell ref="B8:G8"/>
    <mergeCell ref="A2:G2"/>
    <mergeCell ref="A3:G3"/>
    <mergeCell ref="A4:G4"/>
    <mergeCell ref="A5:G5"/>
    <mergeCell ref="B7:G7"/>
  </mergeCells>
  <printOptions/>
  <pageMargins left="0.7" right="0.7" top="0.75" bottom="0.75" header="0.3" footer="0.3"/>
  <pageSetup cellComments="atEnd"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N65"/>
  <sheetViews>
    <sheetView view="pageBreakPreview" zoomScaleNormal="85" zoomScaleSheetLayoutView="100" zoomScalePageLayoutView="0" workbookViewId="0" topLeftCell="A26">
      <selection activeCell="F54" sqref="F54:G55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8.00390625" style="0" bestFit="1" customWidth="1"/>
    <col min="5" max="5" width="13.00390625" style="0" bestFit="1" customWidth="1"/>
    <col min="6" max="6" width="13.57421875" style="0" bestFit="1" customWidth="1"/>
    <col min="7" max="7" width="18.42187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NPE.001</v>
      </c>
      <c r="C7" s="181"/>
      <c r="D7" s="181"/>
      <c r="E7" s="181"/>
      <c r="F7" s="181"/>
      <c r="G7" s="181"/>
      <c r="H7" s="51"/>
      <c r="I7" s="13"/>
    </row>
    <row r="8" spans="1:9" ht="191.25" customHeight="1">
      <c r="A8" s="111" t="s">
        <v>31</v>
      </c>
      <c r="B8" s="180" t="s">
        <v>65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15.75" customHeight="1">
      <c r="D11" s="4"/>
      <c r="E11" s="4"/>
      <c r="F11" s="4"/>
      <c r="G11" s="165" t="e">
        <f>G19/F54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56</v>
      </c>
      <c r="E15" s="137">
        <f>INTESTAZIONE!D16</f>
        <v>29.75</v>
      </c>
      <c r="F15" s="138"/>
      <c r="G15" s="139">
        <f>E15*D15</f>
        <v>1666</v>
      </c>
      <c r="I15" s="13"/>
      <c r="J15" s="57"/>
      <c r="K15" s="60">
        <v>0.1</v>
      </c>
      <c r="L15" s="70">
        <f>0.1*(E39+E40+E41)</f>
        <v>7167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0</v>
      </c>
      <c r="E16" s="137">
        <f>INTESTAZIONE!D17</f>
        <v>28.23</v>
      </c>
      <c r="F16" s="140"/>
      <c r="G16" s="139">
        <f>E16*D16</f>
        <v>0</v>
      </c>
      <c r="I16" s="13"/>
      <c r="J16" s="58"/>
      <c r="K16" s="19">
        <v>0.15</v>
      </c>
      <c r="L16" s="20">
        <f>0.15*(E39+E40+E41)</f>
        <v>10750.5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56</v>
      </c>
      <c r="E17" s="137">
        <f>INTESTAZIONE!D18</f>
        <v>26.17</v>
      </c>
      <c r="F17" s="140"/>
      <c r="G17" s="139">
        <f>E17*D17</f>
        <v>1465.52</v>
      </c>
      <c r="I17" s="13"/>
      <c r="J17" s="59"/>
      <c r="K17" s="21" t="s">
        <v>24</v>
      </c>
      <c r="L17" s="22">
        <f>G25+G35</f>
        <v>3961.3728</v>
      </c>
      <c r="M17" s="13" t="s">
        <v>23</v>
      </c>
      <c r="N17" s="64" t="str">
        <f>IF(L15&lt;L17,IF(L17&lt;L16,"ok","falso"),"falso")</f>
        <v>falso</v>
      </c>
    </row>
    <row r="18" spans="1:14" ht="12.75">
      <c r="A18" s="140">
        <v>2081</v>
      </c>
      <c r="B18" s="140" t="str">
        <f>INTESTAZIONE!B19</f>
        <v>Operaio 1°livello</v>
      </c>
      <c r="C18" s="157" t="str">
        <f>INTESTAZIONE!C19</f>
        <v>h</v>
      </c>
      <c r="D18" s="136">
        <v>0</v>
      </c>
      <c r="E18" s="137">
        <f>INTESTAZIONE!D19</f>
        <v>23.55</v>
      </c>
      <c r="F18" s="140"/>
      <c r="G18" s="139">
        <f>E18*D18</f>
        <v>0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3131.52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(G25+G35)/G50*100</f>
        <v>3.972145058792192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3961.3728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4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0</v>
      </c>
      <c r="E30" s="148">
        <f>INTESTAZIONE!D29</f>
        <v>62.48</v>
      </c>
      <c r="F30" s="138"/>
      <c r="G30" s="139">
        <f>E30*D30</f>
        <v>0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0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0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13.5" customHeight="1">
      <c r="A39" s="160"/>
      <c r="B39" s="158" t="s">
        <v>64</v>
      </c>
      <c r="C39" s="140" t="s">
        <v>39</v>
      </c>
      <c r="D39" s="152">
        <v>1</v>
      </c>
      <c r="E39" s="153">
        <v>69750</v>
      </c>
      <c r="F39" s="154">
        <v>0</v>
      </c>
      <c r="G39" s="128">
        <f>E39*D39*(1-F39)</f>
        <v>69750</v>
      </c>
      <c r="I39" s="13"/>
      <c r="J39" s="125"/>
      <c r="K39" s="119"/>
    </row>
    <row r="40" spans="1:11" ht="30" customHeight="1">
      <c r="A40" s="160" t="s">
        <v>42</v>
      </c>
      <c r="B40" s="159" t="s">
        <v>40</v>
      </c>
      <c r="C40" s="129" t="s">
        <v>39</v>
      </c>
      <c r="D40" s="152">
        <v>1</v>
      </c>
      <c r="E40" s="153">
        <v>1920</v>
      </c>
      <c r="F40" s="154">
        <v>0</v>
      </c>
      <c r="G40" s="128">
        <f>E40*D40*(1-F40)</f>
        <v>1920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1:11" ht="12.75">
      <c r="A43" s="160"/>
      <c r="B43" s="159"/>
      <c r="C43" s="129"/>
      <c r="D43" s="152"/>
      <c r="E43" s="153"/>
      <c r="F43" s="154"/>
      <c r="G43" s="128">
        <f>E43*D43*(1-F43)</f>
        <v>0</v>
      </c>
      <c r="I43" s="13"/>
      <c r="J43" s="125"/>
      <c r="K43" s="119"/>
    </row>
    <row r="44" spans="6:11" ht="13.5" thickBot="1">
      <c r="F44" s="149" t="s">
        <v>33</v>
      </c>
      <c r="G44" s="114">
        <f>SUM(G39:G43)*1.1</f>
        <v>78837</v>
      </c>
      <c r="I44" s="13"/>
      <c r="J44" s="126"/>
      <c r="K44" s="127"/>
    </row>
    <row r="45" spans="1:9" ht="12.75">
      <c r="A45" s="53" t="s">
        <v>11</v>
      </c>
      <c r="B45" s="71" t="s">
        <v>17</v>
      </c>
      <c r="C45" s="115">
        <f>IF(A39="Listino Prezziario",0%,INTESTAZIONE!C34)</f>
        <v>0.15</v>
      </c>
      <c r="F45" s="149"/>
      <c r="G45" s="114"/>
      <c r="I45" s="13"/>
    </row>
    <row r="46" spans="1:9" ht="12.75">
      <c r="A46" s="71"/>
      <c r="B46" s="71" t="s">
        <v>18</v>
      </c>
      <c r="C46" s="115">
        <f>IF(A39="Listino Prezziario",0%,INTESTAZIONE!C35)</f>
        <v>0.1</v>
      </c>
      <c r="I46" s="13"/>
    </row>
    <row r="47" spans="1:9" ht="12.75">
      <c r="A47" s="4"/>
      <c r="B47" s="4"/>
      <c r="C47" s="141"/>
      <c r="I47" s="13"/>
    </row>
    <row r="48" spans="1:9" ht="12.75">
      <c r="A48" s="53"/>
      <c r="B48" s="71"/>
      <c r="C48" s="115"/>
      <c r="I48" s="15"/>
    </row>
    <row r="49" spans="1:3" ht="12.75">
      <c r="A49" s="4"/>
      <c r="B49" s="4"/>
      <c r="C49" s="142"/>
    </row>
    <row r="50" spans="1:7" ht="15.75">
      <c r="A50" s="46"/>
      <c r="B50" s="46"/>
      <c r="C50" s="46"/>
      <c r="D50" s="46"/>
      <c r="E50" s="46"/>
      <c r="F50" s="143" t="s">
        <v>19</v>
      </c>
      <c r="G50" s="144">
        <f>G44*(1+C45)*(1+C46)*(1-C48)*(1-C49)</f>
        <v>99728.805</v>
      </c>
    </row>
    <row r="51" spans="1:6" ht="12.75">
      <c r="A51" s="54"/>
      <c r="B51" s="10"/>
      <c r="C51" s="10"/>
      <c r="D51" s="11"/>
      <c r="E51" s="12"/>
      <c r="F51" s="10"/>
    </row>
    <row r="52" spans="1:7" ht="12.75">
      <c r="A52" s="177" t="s">
        <v>20</v>
      </c>
      <c r="B52" s="177"/>
      <c r="C52" s="177"/>
      <c r="D52" s="177"/>
      <c r="E52" s="177"/>
      <c r="F52" s="177"/>
      <c r="G52" s="177"/>
    </row>
    <row r="53" ht="12.75">
      <c r="G53" s="38" t="str">
        <f>_xlfn.TEXTJOIN("/",TRUE,"€",C39)</f>
        <v>€/a corpo</v>
      </c>
    </row>
    <row r="54" spans="1:7" ht="18" customHeight="1">
      <c r="A54" s="112" t="s">
        <v>35</v>
      </c>
      <c r="B54" s="113">
        <f>G25+G35+G50</f>
        <v>103690.17779999999</v>
      </c>
      <c r="C54" s="178" t="s">
        <v>34</v>
      </c>
      <c r="D54" s="178"/>
      <c r="E54" s="178"/>
      <c r="F54" s="179" t="e">
        <f>_xlfn.FLOOR.MATH(B54,10)</f>
        <v>#NAME?</v>
      </c>
      <c r="G54" s="179"/>
    </row>
    <row r="55" spans="1:7" ht="18" customHeight="1">
      <c r="A55" s="112"/>
      <c r="B55" s="113"/>
      <c r="C55" s="178"/>
      <c r="D55" s="178"/>
      <c r="E55" s="178"/>
      <c r="F55" s="179"/>
      <c r="G55" s="179"/>
    </row>
    <row r="56" ht="12.75">
      <c r="F56" s="10"/>
    </row>
    <row r="57" spans="4:6" ht="12.75">
      <c r="D57" s="11"/>
      <c r="E57" s="12"/>
      <c r="F57" s="10"/>
    </row>
    <row r="58" spans="4:6" ht="12.75">
      <c r="D58" s="11"/>
      <c r="E58" s="12"/>
      <c r="F58" s="10"/>
    </row>
    <row r="59" spans="4:6" ht="12.75">
      <c r="D59" s="11"/>
      <c r="E59" s="14"/>
      <c r="F59" s="24"/>
    </row>
    <row r="60" ht="12.75">
      <c r="D60" s="11"/>
    </row>
    <row r="61" spans="4:5" ht="12.75">
      <c r="D61" s="11"/>
      <c r="E61" s="12"/>
    </row>
    <row r="62" spans="1:6" ht="12.75">
      <c r="A62" s="176"/>
      <c r="B62" s="176"/>
      <c r="C62" s="176"/>
      <c r="D62" s="176"/>
      <c r="E62" s="174"/>
      <c r="F62" s="174"/>
    </row>
    <row r="63" spans="1:6" ht="12.75">
      <c r="A63" s="176"/>
      <c r="B63" s="176"/>
      <c r="C63" s="176"/>
      <c r="D63" s="176"/>
      <c r="E63" s="174"/>
      <c r="F63" s="174"/>
    </row>
    <row r="64" spans="1:6" ht="18">
      <c r="A64" s="176"/>
      <c r="B64" s="176"/>
      <c r="C64" s="176"/>
      <c r="D64" s="176"/>
      <c r="E64" s="175"/>
      <c r="F64" s="175"/>
    </row>
    <row r="65" spans="1:6" ht="12.75">
      <c r="A65" s="176"/>
      <c r="B65" s="176"/>
      <c r="C65" s="176"/>
      <c r="D65" s="176"/>
      <c r="E65" s="171"/>
      <c r="F65" s="171"/>
    </row>
  </sheetData>
  <sheetProtection/>
  <mergeCells count="17">
    <mergeCell ref="A62:D65"/>
    <mergeCell ref="E62:F62"/>
    <mergeCell ref="E63:F63"/>
    <mergeCell ref="E64:F64"/>
    <mergeCell ref="E65:F65"/>
    <mergeCell ref="A12:G12"/>
    <mergeCell ref="A27:G27"/>
    <mergeCell ref="A37:G37"/>
    <mergeCell ref="A52:G52"/>
    <mergeCell ref="C54:E55"/>
    <mergeCell ref="F54:G55"/>
    <mergeCell ref="B8:G8"/>
    <mergeCell ref="A2:G2"/>
    <mergeCell ref="A3:G3"/>
    <mergeCell ref="A4:G4"/>
    <mergeCell ref="A5:G5"/>
    <mergeCell ref="B7:G7"/>
  </mergeCells>
  <printOptions/>
  <pageMargins left="0.7" right="0.7" top="0.75" bottom="0.75" header="0.3" footer="0.3"/>
  <pageSetup cellComments="atEnd"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N64"/>
  <sheetViews>
    <sheetView view="pageBreakPreview" zoomScaleNormal="85" zoomScaleSheetLayoutView="100" zoomScalePageLayoutView="0" workbookViewId="0" topLeftCell="A26">
      <selection activeCell="G44" sqref="G44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8.00390625" style="0" bestFit="1" customWidth="1"/>
    <col min="5" max="5" width="13.00390625" style="0" bestFit="1" customWidth="1"/>
    <col min="6" max="6" width="13.57421875" style="0" bestFit="1" customWidth="1"/>
    <col min="7" max="7" width="19.42187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NPE.002</v>
      </c>
      <c r="C7" s="181"/>
      <c r="D7" s="181"/>
      <c r="E7" s="181"/>
      <c r="F7" s="181"/>
      <c r="G7" s="181"/>
      <c r="H7" s="51"/>
      <c r="I7" s="13"/>
    </row>
    <row r="8" spans="1:9" ht="80.25" customHeight="1">
      <c r="A8" s="111" t="s">
        <v>31</v>
      </c>
      <c r="B8" s="180" t="s">
        <v>52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14.25" customHeight="1">
      <c r="D11" s="4"/>
      <c r="E11" s="4"/>
      <c r="F11" s="4"/>
      <c r="G11" s="165" t="e">
        <f>G19/F53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141</v>
      </c>
      <c r="E15" s="137">
        <f>INTESTAZIONE!D16</f>
        <v>29.75</v>
      </c>
      <c r="F15" s="138"/>
      <c r="G15" s="139">
        <f>E15*D15</f>
        <v>4194.75</v>
      </c>
      <c r="I15" s="13"/>
      <c r="J15" s="57"/>
      <c r="K15" s="60">
        <v>0.1</v>
      </c>
      <c r="L15" s="70" t="e">
        <f>0.1*(E39+E40+#REF!)</f>
        <v>#REF!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0</v>
      </c>
      <c r="E16" s="137">
        <f>INTESTAZIONE!D17</f>
        <v>28.23</v>
      </c>
      <c r="F16" s="140"/>
      <c r="G16" s="139">
        <f>E16*D16</f>
        <v>0</v>
      </c>
      <c r="I16" s="13"/>
      <c r="J16" s="58"/>
      <c r="K16" s="19">
        <v>0.15</v>
      </c>
      <c r="L16" s="20" t="e">
        <f>0.15*(E39+E40+#REF!)</f>
        <v>#REF!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141</v>
      </c>
      <c r="E17" s="137">
        <f>INTESTAZIONE!D18</f>
        <v>26.17</v>
      </c>
      <c r="F17" s="140"/>
      <c r="G17" s="139">
        <f>E17*D17</f>
        <v>3689.9700000000003</v>
      </c>
      <c r="I17" s="13"/>
      <c r="J17" s="59"/>
      <c r="K17" s="21" t="s">
        <v>24</v>
      </c>
      <c r="L17" s="22">
        <f>G25+G35</f>
        <v>9974.1708</v>
      </c>
      <c r="M17" s="13" t="s">
        <v>23</v>
      </c>
      <c r="N17" s="64" t="e">
        <f>IF(L15&lt;L17,IF(L17&lt;L16,"ok","falso"),"falso")</f>
        <v>#REF!</v>
      </c>
    </row>
    <row r="18" spans="1:14" ht="12.75">
      <c r="A18" s="140">
        <v>2081</v>
      </c>
      <c r="B18" s="140" t="str">
        <f>INTESTAZIONE!B19</f>
        <v>Operaio 1°livello</v>
      </c>
      <c r="C18" s="157" t="str">
        <f>INTESTAZIONE!C19</f>
        <v>h</v>
      </c>
      <c r="D18" s="136">
        <v>0</v>
      </c>
      <c r="E18" s="137">
        <f>INTESTAZIONE!D19</f>
        <v>23.55</v>
      </c>
      <c r="F18" s="140"/>
      <c r="G18" s="139">
        <f>E18*D18</f>
        <v>0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7884.72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(G25+G35)/G49*100</f>
        <v>2.6920508478007887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9974.1708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4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0</v>
      </c>
      <c r="E30" s="148">
        <f>INTESTAZIONE!D29</f>
        <v>62.48</v>
      </c>
      <c r="F30" s="138"/>
      <c r="G30" s="139">
        <f>E30*D30</f>
        <v>0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0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0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13.5" customHeight="1">
      <c r="A39" s="160"/>
      <c r="B39" s="158" t="s">
        <v>53</v>
      </c>
      <c r="C39" s="140" t="s">
        <v>39</v>
      </c>
      <c r="D39" s="152">
        <v>1</v>
      </c>
      <c r="E39" s="153">
        <v>264600</v>
      </c>
      <c r="F39" s="154">
        <v>0</v>
      </c>
      <c r="G39" s="128">
        <f>E39*D39*(1-F39)</f>
        <v>264600</v>
      </c>
      <c r="I39" s="13"/>
      <c r="J39" s="125"/>
      <c r="K39" s="119"/>
    </row>
    <row r="40" spans="1:11" ht="30" customHeight="1">
      <c r="A40" s="160" t="s">
        <v>42</v>
      </c>
      <c r="B40" s="159" t="s">
        <v>40</v>
      </c>
      <c r="C40" s="129" t="s">
        <v>39</v>
      </c>
      <c r="D40" s="152">
        <v>1</v>
      </c>
      <c r="E40" s="153">
        <v>1662.7</v>
      </c>
      <c r="F40" s="154">
        <v>0</v>
      </c>
      <c r="G40" s="128">
        <f>E40*D40*(1-F40)</f>
        <v>1662.7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6:11" ht="13.5" thickBot="1">
      <c r="F43" s="149" t="s">
        <v>33</v>
      </c>
      <c r="G43" s="114">
        <f>SUM(G39:G42)*1.1</f>
        <v>292888.97000000003</v>
      </c>
      <c r="I43" s="13"/>
      <c r="J43" s="126"/>
      <c r="K43" s="127"/>
    </row>
    <row r="44" spans="1:9" ht="12.75">
      <c r="A44" s="53" t="s">
        <v>11</v>
      </c>
      <c r="B44" s="71" t="s">
        <v>17</v>
      </c>
      <c r="C44" s="115">
        <f>IF(A39="Listino Prezziario",0%,INTESTAZIONE!C34)</f>
        <v>0.15</v>
      </c>
      <c r="F44" s="149"/>
      <c r="G44" s="114"/>
      <c r="I44" s="13"/>
    </row>
    <row r="45" spans="1:9" ht="12.75">
      <c r="A45" s="71"/>
      <c r="B45" s="71" t="s">
        <v>18</v>
      </c>
      <c r="C45" s="115">
        <f>IF(A39="Listino Prezziario",0%,INTESTAZIONE!C35)</f>
        <v>0.1</v>
      </c>
      <c r="I45" s="13"/>
    </row>
    <row r="46" spans="1:9" ht="12.75">
      <c r="A46" s="4"/>
      <c r="B46" s="4"/>
      <c r="C46" s="141"/>
      <c r="I46" s="13"/>
    </row>
    <row r="47" spans="1:9" ht="12.75">
      <c r="A47" s="53"/>
      <c r="B47" s="71"/>
      <c r="C47" s="115"/>
      <c r="I47" s="15"/>
    </row>
    <row r="48" spans="1:3" ht="12.75">
      <c r="A48" s="4"/>
      <c r="B48" s="4"/>
      <c r="C48" s="142"/>
    </row>
    <row r="49" spans="1:7" ht="15.75">
      <c r="A49" s="46"/>
      <c r="B49" s="46"/>
      <c r="C49" s="46"/>
      <c r="D49" s="46"/>
      <c r="E49" s="46"/>
      <c r="F49" s="143" t="s">
        <v>19</v>
      </c>
      <c r="G49" s="144">
        <f>G43*(1+C44)*(1+C45)*(1-C47)*(1-C48)</f>
        <v>370504.54705000005</v>
      </c>
    </row>
    <row r="50" spans="1:6" ht="12.75">
      <c r="A50" s="54"/>
      <c r="B50" s="10"/>
      <c r="C50" s="10"/>
      <c r="D50" s="11"/>
      <c r="E50" s="12"/>
      <c r="F50" s="10"/>
    </row>
    <row r="51" spans="1:7" ht="12.75">
      <c r="A51" s="177" t="s">
        <v>20</v>
      </c>
      <c r="B51" s="177"/>
      <c r="C51" s="177"/>
      <c r="D51" s="177"/>
      <c r="E51" s="177"/>
      <c r="F51" s="177"/>
      <c r="G51" s="177"/>
    </row>
    <row r="52" ht="12.75">
      <c r="G52" s="38" t="str">
        <f>_xlfn.TEXTJOIN("/",TRUE,"€",C39)</f>
        <v>€/a corpo</v>
      </c>
    </row>
    <row r="53" spans="1:7" ht="18" customHeight="1">
      <c r="A53" s="112" t="s">
        <v>35</v>
      </c>
      <c r="B53" s="113">
        <f>G25+G35+G49</f>
        <v>380478.7178500001</v>
      </c>
      <c r="C53" s="178" t="s">
        <v>34</v>
      </c>
      <c r="D53" s="178"/>
      <c r="E53" s="178"/>
      <c r="F53" s="179" t="e">
        <f>_xlfn.FLOOR.MATH(B53,10)</f>
        <v>#NAME?</v>
      </c>
      <c r="G53" s="179"/>
    </row>
    <row r="54" spans="1:7" ht="18" customHeight="1">
      <c r="A54" s="112"/>
      <c r="B54" s="113"/>
      <c r="C54" s="178"/>
      <c r="D54" s="178"/>
      <c r="E54" s="178"/>
      <c r="F54" s="179"/>
      <c r="G54" s="179"/>
    </row>
    <row r="55" ht="12.75">
      <c r="F55" s="10"/>
    </row>
    <row r="56" spans="4:6" ht="12.75">
      <c r="D56" s="11"/>
      <c r="E56" s="12"/>
      <c r="F56" s="10"/>
    </row>
    <row r="57" spans="4:6" ht="12.75">
      <c r="D57" s="11"/>
      <c r="E57" s="12"/>
      <c r="F57" s="10"/>
    </row>
    <row r="58" spans="4:6" ht="12.75">
      <c r="D58" s="11"/>
      <c r="E58" s="14"/>
      <c r="F58" s="24"/>
    </row>
    <row r="59" ht="12.75">
      <c r="D59" s="11"/>
    </row>
    <row r="60" spans="4:5" ht="12.75">
      <c r="D60" s="11"/>
      <c r="E60" s="12"/>
    </row>
    <row r="61" spans="1:6" ht="12.75">
      <c r="A61" s="176"/>
      <c r="B61" s="176"/>
      <c r="C61" s="176"/>
      <c r="D61" s="176"/>
      <c r="E61" s="174"/>
      <c r="F61" s="174"/>
    </row>
    <row r="62" spans="1:6" ht="12.75">
      <c r="A62" s="176"/>
      <c r="B62" s="176"/>
      <c r="C62" s="176"/>
      <c r="D62" s="176"/>
      <c r="E62" s="174"/>
      <c r="F62" s="174"/>
    </row>
    <row r="63" spans="1:6" ht="18">
      <c r="A63" s="176"/>
      <c r="B63" s="176"/>
      <c r="C63" s="176"/>
      <c r="D63" s="176"/>
      <c r="E63" s="175"/>
      <c r="F63" s="175"/>
    </row>
    <row r="64" spans="1:6" ht="12.75">
      <c r="A64" s="176"/>
      <c r="B64" s="176"/>
      <c r="C64" s="176"/>
      <c r="D64" s="176"/>
      <c r="E64" s="171"/>
      <c r="F64" s="171"/>
    </row>
  </sheetData>
  <sheetProtection/>
  <mergeCells count="17">
    <mergeCell ref="A61:D64"/>
    <mergeCell ref="E61:F61"/>
    <mergeCell ref="E62:F62"/>
    <mergeCell ref="E63:F63"/>
    <mergeCell ref="E64:F64"/>
    <mergeCell ref="A12:G12"/>
    <mergeCell ref="A27:G27"/>
    <mergeCell ref="A37:G37"/>
    <mergeCell ref="A51:G51"/>
    <mergeCell ref="C53:E54"/>
    <mergeCell ref="F53:G54"/>
    <mergeCell ref="B8:G8"/>
    <mergeCell ref="A2:G2"/>
    <mergeCell ref="A3:G3"/>
    <mergeCell ref="A4:G4"/>
    <mergeCell ref="A5:G5"/>
    <mergeCell ref="B7:G7"/>
  </mergeCells>
  <printOptions/>
  <pageMargins left="0.7" right="0.7" top="0.75" bottom="0.75" header="0.3" footer="0.3"/>
  <pageSetup cellComments="atEnd"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N64"/>
  <sheetViews>
    <sheetView view="pageBreakPreview" zoomScaleNormal="85" zoomScaleSheetLayoutView="100" zoomScalePageLayoutView="0" workbookViewId="0" topLeftCell="A29">
      <selection activeCell="F53" sqref="F53:G54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8.00390625" style="0" bestFit="1" customWidth="1"/>
    <col min="5" max="5" width="13.00390625" style="0" bestFit="1" customWidth="1"/>
    <col min="6" max="6" width="13.57421875" style="0" bestFit="1" customWidth="1"/>
    <col min="7" max="7" width="19.42187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NPE.003</v>
      </c>
      <c r="C7" s="181"/>
      <c r="D7" s="181"/>
      <c r="E7" s="181"/>
      <c r="F7" s="181"/>
      <c r="G7" s="181"/>
      <c r="H7" s="51"/>
      <c r="I7" s="13"/>
    </row>
    <row r="8" spans="1:9" ht="80.25" customHeight="1">
      <c r="A8" s="111" t="s">
        <v>31</v>
      </c>
      <c r="B8" s="180" t="s">
        <v>69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15" customHeight="1">
      <c r="D11" s="4"/>
      <c r="E11" s="4"/>
      <c r="F11" s="4"/>
      <c r="G11" s="165" t="e">
        <f>G19/F53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156</v>
      </c>
      <c r="E15" s="137">
        <f>INTESTAZIONE!D16</f>
        <v>29.75</v>
      </c>
      <c r="F15" s="138"/>
      <c r="G15" s="139">
        <f>E15*D15</f>
        <v>4641</v>
      </c>
      <c r="I15" s="13"/>
      <c r="J15" s="57"/>
      <c r="K15" s="60">
        <v>0.1</v>
      </c>
      <c r="L15" s="70" t="e">
        <f>0.1*(E39+E40+#REF!)</f>
        <v>#REF!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0</v>
      </c>
      <c r="E16" s="137">
        <f>INTESTAZIONE!D17</f>
        <v>28.23</v>
      </c>
      <c r="F16" s="140"/>
      <c r="G16" s="139">
        <f>E16*D16</f>
        <v>0</v>
      </c>
      <c r="I16" s="13"/>
      <c r="J16" s="58"/>
      <c r="K16" s="19">
        <v>0.15</v>
      </c>
      <c r="L16" s="20" t="e">
        <f>0.15*(E39+E40+#REF!)</f>
        <v>#REF!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156</v>
      </c>
      <c r="E17" s="137">
        <f>INTESTAZIONE!D18</f>
        <v>26.17</v>
      </c>
      <c r="F17" s="140"/>
      <c r="G17" s="139">
        <f>E17*D17</f>
        <v>4082.5200000000004</v>
      </c>
      <c r="I17" s="13"/>
      <c r="J17" s="59"/>
      <c r="K17" s="21" t="s">
        <v>24</v>
      </c>
      <c r="L17" s="22">
        <f>G25+G35</f>
        <v>11035.2528</v>
      </c>
      <c r="M17" s="13" t="s">
        <v>23</v>
      </c>
      <c r="N17" s="64" t="e">
        <f>IF(L15&lt;L17,IF(L17&lt;L16,"ok","falso"),"falso")</f>
        <v>#REF!</v>
      </c>
    </row>
    <row r="18" spans="1:14" ht="12.75">
      <c r="A18" s="140">
        <v>2081</v>
      </c>
      <c r="B18" s="140" t="str">
        <f>INTESTAZIONE!B19</f>
        <v>Operaio 1°livello</v>
      </c>
      <c r="C18" s="157" t="str">
        <f>INTESTAZIONE!C19</f>
        <v>h</v>
      </c>
      <c r="D18" s="136">
        <v>0</v>
      </c>
      <c r="E18" s="137">
        <f>INTESTAZIONE!D19</f>
        <v>23.55</v>
      </c>
      <c r="F18" s="140"/>
      <c r="G18" s="139">
        <f>E18*D18</f>
        <v>0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8723.52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(G25+G35)/G49*100</f>
        <v>10.240531917141507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11035.2528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4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0</v>
      </c>
      <c r="E30" s="148">
        <f>INTESTAZIONE!D29</f>
        <v>62.48</v>
      </c>
      <c r="F30" s="138"/>
      <c r="G30" s="139">
        <f>E30*D30</f>
        <v>0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0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0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13.5" customHeight="1">
      <c r="A39" s="160"/>
      <c r="B39" s="158" t="s">
        <v>53</v>
      </c>
      <c r="C39" s="140" t="s">
        <v>39</v>
      </c>
      <c r="D39" s="152">
        <v>1</v>
      </c>
      <c r="E39" s="153">
        <v>76050</v>
      </c>
      <c r="F39" s="154">
        <v>0</v>
      </c>
      <c r="G39" s="128">
        <f>E39*D39*(1-F39)</f>
        <v>76050</v>
      </c>
      <c r="I39" s="13"/>
      <c r="J39" s="125"/>
      <c r="K39" s="119"/>
    </row>
    <row r="40" spans="1:11" ht="30" customHeight="1">
      <c r="A40" s="160" t="s">
        <v>42</v>
      </c>
      <c r="B40" s="159" t="s">
        <v>40</v>
      </c>
      <c r="C40" s="129" t="s">
        <v>39</v>
      </c>
      <c r="D40" s="152">
        <v>1</v>
      </c>
      <c r="E40" s="153">
        <v>1392</v>
      </c>
      <c r="F40" s="154">
        <v>0</v>
      </c>
      <c r="G40" s="128">
        <f>E40*D40*(1-F40)</f>
        <v>1392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6:11" ht="13.5" thickBot="1">
      <c r="F43" s="149" t="s">
        <v>33</v>
      </c>
      <c r="G43" s="114">
        <f>SUM(G39:G42)*1.1</f>
        <v>85186.20000000001</v>
      </c>
      <c r="I43" s="13"/>
      <c r="J43" s="126"/>
      <c r="K43" s="127"/>
    </row>
    <row r="44" spans="1:9" ht="12.75">
      <c r="A44" s="53" t="s">
        <v>11</v>
      </c>
      <c r="B44" s="71" t="s">
        <v>17</v>
      </c>
      <c r="C44" s="115">
        <f>IF(A39="Listino Prezziario",0%,INTESTAZIONE!C34)</f>
        <v>0.15</v>
      </c>
      <c r="F44" s="149"/>
      <c r="G44" s="114"/>
      <c r="I44" s="13"/>
    </row>
    <row r="45" spans="1:9" ht="12.75">
      <c r="A45" s="71"/>
      <c r="B45" s="71" t="s">
        <v>18</v>
      </c>
      <c r="C45" s="115">
        <f>IF(A39="Listino Prezziario",0%,INTESTAZIONE!C35)</f>
        <v>0.1</v>
      </c>
      <c r="I45" s="13"/>
    </row>
    <row r="46" spans="1:9" ht="12.75">
      <c r="A46" s="4"/>
      <c r="B46" s="4"/>
      <c r="C46" s="141"/>
      <c r="I46" s="13"/>
    </row>
    <row r="47" spans="1:9" ht="12.75">
      <c r="A47" s="53"/>
      <c r="B47" s="71"/>
      <c r="C47" s="115"/>
      <c r="I47" s="15"/>
    </row>
    <row r="48" spans="1:3" ht="12.75">
      <c r="A48" s="4"/>
      <c r="B48" s="4"/>
      <c r="C48" s="142"/>
    </row>
    <row r="49" spans="1:7" ht="15.75">
      <c r="A49" s="46"/>
      <c r="B49" s="46"/>
      <c r="C49" s="46"/>
      <c r="D49" s="46"/>
      <c r="E49" s="46"/>
      <c r="F49" s="143" t="s">
        <v>19</v>
      </c>
      <c r="G49" s="144">
        <f>G43*(1+C44)*(1+C45)*(1-C47)*(1-C48)</f>
        <v>107760.54300000002</v>
      </c>
    </row>
    <row r="50" spans="1:6" ht="12.75">
      <c r="A50" s="54"/>
      <c r="B50" s="10"/>
      <c r="C50" s="10"/>
      <c r="D50" s="11"/>
      <c r="E50" s="12"/>
      <c r="F50" s="10"/>
    </row>
    <row r="51" spans="1:7" ht="12.75">
      <c r="A51" s="177" t="s">
        <v>20</v>
      </c>
      <c r="B51" s="177"/>
      <c r="C51" s="177"/>
      <c r="D51" s="177"/>
      <c r="E51" s="177"/>
      <c r="F51" s="177"/>
      <c r="G51" s="177"/>
    </row>
    <row r="52" ht="12.75">
      <c r="G52" s="38" t="str">
        <f>_xlfn.TEXTJOIN("/",TRUE,"€",C39)</f>
        <v>€/a corpo</v>
      </c>
    </row>
    <row r="53" spans="1:7" ht="18" customHeight="1">
      <c r="A53" s="112" t="s">
        <v>35</v>
      </c>
      <c r="B53" s="113">
        <f>G25+G35+G49</f>
        <v>118795.79580000002</v>
      </c>
      <c r="C53" s="178" t="s">
        <v>34</v>
      </c>
      <c r="D53" s="178"/>
      <c r="E53" s="178"/>
      <c r="F53" s="179" t="e">
        <f>_xlfn.FLOOR.MATH(B53,10)</f>
        <v>#NAME?</v>
      </c>
      <c r="G53" s="179"/>
    </row>
    <row r="54" spans="1:7" ht="18" customHeight="1">
      <c r="A54" s="112"/>
      <c r="B54" s="113"/>
      <c r="C54" s="178"/>
      <c r="D54" s="178"/>
      <c r="E54" s="178"/>
      <c r="F54" s="179"/>
      <c r="G54" s="179"/>
    </row>
    <row r="55" ht="12.75">
      <c r="F55" s="10"/>
    </row>
    <row r="56" spans="4:6" ht="12.75">
      <c r="D56" s="11"/>
      <c r="E56" s="12"/>
      <c r="F56" s="10"/>
    </row>
    <row r="57" spans="4:6" ht="12.75">
      <c r="D57" s="11"/>
      <c r="E57" s="12"/>
      <c r="F57" s="10"/>
    </row>
    <row r="58" spans="4:6" ht="12.75">
      <c r="D58" s="11"/>
      <c r="E58" s="14"/>
      <c r="F58" s="24"/>
    </row>
    <row r="59" ht="12.75">
      <c r="D59" s="11"/>
    </row>
    <row r="60" spans="4:5" ht="12.75">
      <c r="D60" s="11"/>
      <c r="E60" s="12"/>
    </row>
    <row r="61" spans="1:6" ht="12.75">
      <c r="A61" s="176"/>
      <c r="B61" s="176"/>
      <c r="C61" s="176"/>
      <c r="D61" s="176"/>
      <c r="E61" s="174"/>
      <c r="F61" s="174"/>
    </row>
    <row r="62" spans="1:6" ht="12.75">
      <c r="A62" s="176"/>
      <c r="B62" s="176"/>
      <c r="C62" s="176"/>
      <c r="D62" s="176"/>
      <c r="E62" s="174"/>
      <c r="F62" s="174"/>
    </row>
    <row r="63" spans="1:6" ht="18">
      <c r="A63" s="176"/>
      <c r="B63" s="176"/>
      <c r="C63" s="176"/>
      <c r="D63" s="176"/>
      <c r="E63" s="175"/>
      <c r="F63" s="175"/>
    </row>
    <row r="64" spans="1:6" ht="12.75">
      <c r="A64" s="176"/>
      <c r="B64" s="176"/>
      <c r="C64" s="176"/>
      <c r="D64" s="176"/>
      <c r="E64" s="171"/>
      <c r="F64" s="171"/>
    </row>
  </sheetData>
  <sheetProtection/>
  <mergeCells count="17">
    <mergeCell ref="B8:G8"/>
    <mergeCell ref="A2:G2"/>
    <mergeCell ref="A3:G3"/>
    <mergeCell ref="A4:G4"/>
    <mergeCell ref="A5:G5"/>
    <mergeCell ref="B7:G7"/>
    <mergeCell ref="A12:G12"/>
    <mergeCell ref="A27:G27"/>
    <mergeCell ref="A37:G37"/>
    <mergeCell ref="A51:G51"/>
    <mergeCell ref="C53:E54"/>
    <mergeCell ref="F53:G54"/>
    <mergeCell ref="A61:D64"/>
    <mergeCell ref="E61:F61"/>
    <mergeCell ref="E62:F62"/>
    <mergeCell ref="E63:F63"/>
    <mergeCell ref="E64:F64"/>
  </mergeCells>
  <printOptions/>
  <pageMargins left="0.7" right="0.7" top="0.75" bottom="0.75" header="0.3" footer="0.3"/>
  <pageSetup cellComments="atEnd"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8">
    <pageSetUpPr fitToPage="1"/>
  </sheetPr>
  <dimension ref="A1:N64"/>
  <sheetViews>
    <sheetView view="pageBreakPreview" zoomScaleNormal="85" zoomScaleSheetLayoutView="100" zoomScalePageLayoutView="0" workbookViewId="0" topLeftCell="A25">
      <selection activeCell="G43" sqref="G43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8.00390625" style="0" bestFit="1" customWidth="1"/>
    <col min="5" max="5" width="13.00390625" style="0" bestFit="1" customWidth="1"/>
    <col min="6" max="6" width="13.57421875" style="0" bestFit="1" customWidth="1"/>
    <col min="7" max="7" width="19.42187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NPE.004</v>
      </c>
      <c r="C7" s="181"/>
      <c r="D7" s="181"/>
      <c r="E7" s="181"/>
      <c r="F7" s="181"/>
      <c r="G7" s="181"/>
      <c r="H7" s="51"/>
      <c r="I7" s="13"/>
    </row>
    <row r="8" spans="1:9" ht="80.25" customHeight="1">
      <c r="A8" s="111" t="s">
        <v>31</v>
      </c>
      <c r="B8" s="180" t="s">
        <v>54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20.25" customHeight="1">
      <c r="D11" s="4"/>
      <c r="E11" s="4"/>
      <c r="F11" s="4"/>
      <c r="G11" s="165" t="e">
        <f>G19/F53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70</v>
      </c>
      <c r="E15" s="137">
        <f>INTESTAZIONE!D16</f>
        <v>29.75</v>
      </c>
      <c r="F15" s="138"/>
      <c r="G15" s="139">
        <f>E15*D15</f>
        <v>2082.5</v>
      </c>
      <c r="I15" s="13"/>
      <c r="J15" s="57"/>
      <c r="K15" s="60">
        <v>0.1</v>
      </c>
      <c r="L15" s="70" t="e">
        <f>0.1*(E39+E40+#REF!)</f>
        <v>#REF!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0</v>
      </c>
      <c r="E16" s="137">
        <f>INTESTAZIONE!D17</f>
        <v>28.23</v>
      </c>
      <c r="F16" s="140"/>
      <c r="G16" s="139">
        <f>E16*D16</f>
        <v>0</v>
      </c>
      <c r="I16" s="13"/>
      <c r="J16" s="58"/>
      <c r="K16" s="19">
        <v>0.15</v>
      </c>
      <c r="L16" s="20" t="e">
        <f>0.15*(E39+E40+#REF!)</f>
        <v>#REF!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70</v>
      </c>
      <c r="E17" s="137">
        <f>INTESTAZIONE!D18</f>
        <v>26.17</v>
      </c>
      <c r="F17" s="140"/>
      <c r="G17" s="139">
        <f>E17*D17</f>
        <v>1831.9</v>
      </c>
      <c r="I17" s="13"/>
      <c r="J17" s="59"/>
      <c r="K17" s="21" t="s">
        <v>24</v>
      </c>
      <c r="L17" s="22">
        <f>G25+G35</f>
        <v>4951.715999999999</v>
      </c>
      <c r="M17" s="13" t="s">
        <v>23</v>
      </c>
      <c r="N17" s="64" t="e">
        <f>IF(L15&lt;L17,IF(L17&lt;L16,"ok","falso"),"falso")</f>
        <v>#REF!</v>
      </c>
    </row>
    <row r="18" spans="1:14" ht="12.75">
      <c r="A18" s="140">
        <v>2081</v>
      </c>
      <c r="B18" s="140" t="str">
        <f>INTESTAZIONE!B19</f>
        <v>Operaio 1°livello</v>
      </c>
      <c r="C18" s="157" t="str">
        <f>INTESTAZIONE!C19</f>
        <v>h</v>
      </c>
      <c r="D18" s="136">
        <v>0</v>
      </c>
      <c r="E18" s="137">
        <f>INTESTAZIONE!D19</f>
        <v>23.55</v>
      </c>
      <c r="F18" s="140"/>
      <c r="G18" s="139">
        <f>E18*D18</f>
        <v>0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3914.4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(G25+G35)/G49*100</f>
        <v>6.628689096463479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4951.715999999999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4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0</v>
      </c>
      <c r="E30" s="148">
        <f>INTESTAZIONE!D29</f>
        <v>62.48</v>
      </c>
      <c r="F30" s="138"/>
      <c r="G30" s="139">
        <f>E30*D30</f>
        <v>0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0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0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13.5" customHeight="1">
      <c r="A39" s="160"/>
      <c r="B39" s="158" t="s">
        <v>53</v>
      </c>
      <c r="C39" s="140" t="s">
        <v>39</v>
      </c>
      <c r="D39" s="152">
        <v>1</v>
      </c>
      <c r="E39" s="153">
        <v>52650</v>
      </c>
      <c r="F39" s="154">
        <v>0</v>
      </c>
      <c r="G39" s="128">
        <f>E39*D39*(1-F39)</f>
        <v>52650</v>
      </c>
      <c r="I39" s="13"/>
      <c r="J39" s="125"/>
      <c r="K39" s="119"/>
    </row>
    <row r="40" spans="1:11" ht="30" customHeight="1">
      <c r="A40" s="160" t="s">
        <v>42</v>
      </c>
      <c r="B40" s="159" t="s">
        <v>40</v>
      </c>
      <c r="C40" s="129" t="s">
        <v>39</v>
      </c>
      <c r="D40" s="152">
        <v>1</v>
      </c>
      <c r="E40" s="153">
        <v>1034</v>
      </c>
      <c r="F40" s="154">
        <v>0</v>
      </c>
      <c r="G40" s="128">
        <f>E40*D40*(1-F40)</f>
        <v>1034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6:11" ht="13.5" thickBot="1">
      <c r="F43" s="149" t="s">
        <v>33</v>
      </c>
      <c r="G43" s="114">
        <f>SUM(G39:G42)*1.1</f>
        <v>59052.4</v>
      </c>
      <c r="I43" s="13"/>
      <c r="J43" s="126"/>
      <c r="K43" s="127"/>
    </row>
    <row r="44" spans="1:9" ht="12.75">
      <c r="A44" s="53" t="s">
        <v>11</v>
      </c>
      <c r="B44" s="71" t="s">
        <v>17</v>
      </c>
      <c r="C44" s="115">
        <f>IF(A39="Listino Prezziario",0%,INTESTAZIONE!C34)</f>
        <v>0.15</v>
      </c>
      <c r="F44" s="149"/>
      <c r="G44" s="114"/>
      <c r="I44" s="13"/>
    </row>
    <row r="45" spans="1:9" ht="12.75">
      <c r="A45" s="71"/>
      <c r="B45" s="71" t="s">
        <v>18</v>
      </c>
      <c r="C45" s="115">
        <f>IF(A39="Listino Prezziario",0%,INTESTAZIONE!C35)</f>
        <v>0.1</v>
      </c>
      <c r="I45" s="13"/>
    </row>
    <row r="46" spans="1:9" ht="12.75">
      <c r="A46" s="4"/>
      <c r="B46" s="4"/>
      <c r="C46" s="141"/>
      <c r="I46" s="13"/>
    </row>
    <row r="47" spans="1:9" ht="12.75">
      <c r="A47" s="53"/>
      <c r="B47" s="71"/>
      <c r="C47" s="115"/>
      <c r="I47" s="15"/>
    </row>
    <row r="48" spans="1:3" ht="12.75">
      <c r="A48" s="4"/>
      <c r="B48" s="4"/>
      <c r="C48" s="142"/>
    </row>
    <row r="49" spans="1:7" ht="15.75">
      <c r="A49" s="46"/>
      <c r="B49" s="46"/>
      <c r="C49" s="46"/>
      <c r="D49" s="46"/>
      <c r="E49" s="46"/>
      <c r="F49" s="143" t="s">
        <v>19</v>
      </c>
      <c r="G49" s="144">
        <f>G43*(1+C44)*(1+C45)*(1-C47)*(1-C48)</f>
        <v>74701.28600000001</v>
      </c>
    </row>
    <row r="50" spans="1:6" ht="12.75">
      <c r="A50" s="54"/>
      <c r="B50" s="10"/>
      <c r="C50" s="10"/>
      <c r="D50" s="11"/>
      <c r="E50" s="12"/>
      <c r="F50" s="10"/>
    </row>
    <row r="51" spans="1:7" ht="12.75">
      <c r="A51" s="177" t="s">
        <v>20</v>
      </c>
      <c r="B51" s="177"/>
      <c r="C51" s="177"/>
      <c r="D51" s="177"/>
      <c r="E51" s="177"/>
      <c r="F51" s="177"/>
      <c r="G51" s="177"/>
    </row>
    <row r="52" ht="12.75">
      <c r="G52" s="38" t="str">
        <f>_xlfn.TEXTJOIN("/",TRUE,"€",C39)</f>
        <v>€/a corpo</v>
      </c>
    </row>
    <row r="53" spans="1:7" ht="18" customHeight="1">
      <c r="A53" s="112" t="s">
        <v>35</v>
      </c>
      <c r="B53" s="113">
        <f>G25+G35+G49</f>
        <v>79653.00200000001</v>
      </c>
      <c r="C53" s="178" t="s">
        <v>34</v>
      </c>
      <c r="D53" s="178"/>
      <c r="E53" s="178"/>
      <c r="F53" s="179" t="e">
        <f>_xlfn.FLOOR.MATH(B53,10)</f>
        <v>#NAME?</v>
      </c>
      <c r="G53" s="179"/>
    </row>
    <row r="54" spans="1:7" ht="18" customHeight="1">
      <c r="A54" s="112"/>
      <c r="B54" s="113"/>
      <c r="C54" s="178"/>
      <c r="D54" s="178"/>
      <c r="E54" s="178"/>
      <c r="F54" s="179"/>
      <c r="G54" s="179"/>
    </row>
    <row r="55" ht="12.75">
      <c r="F55" s="10"/>
    </row>
    <row r="56" spans="4:6" ht="12.75">
      <c r="D56" s="11"/>
      <c r="E56" s="12"/>
      <c r="F56" s="10"/>
    </row>
    <row r="57" spans="4:6" ht="12.75">
      <c r="D57" s="11"/>
      <c r="E57" s="12"/>
      <c r="F57" s="10"/>
    </row>
    <row r="58" spans="4:6" ht="12.75">
      <c r="D58" s="11"/>
      <c r="E58" s="14"/>
      <c r="F58" s="24"/>
    </row>
    <row r="59" ht="12.75">
      <c r="D59" s="11"/>
    </row>
    <row r="60" spans="4:5" ht="12.75">
      <c r="D60" s="11"/>
      <c r="E60" s="12"/>
    </row>
    <row r="61" spans="1:6" ht="12.75">
      <c r="A61" s="176"/>
      <c r="B61" s="176"/>
      <c r="C61" s="176"/>
      <c r="D61" s="176"/>
      <c r="E61" s="174"/>
      <c r="F61" s="174"/>
    </row>
    <row r="62" spans="1:6" ht="12.75">
      <c r="A62" s="176"/>
      <c r="B62" s="176"/>
      <c r="C62" s="176"/>
      <c r="D62" s="176"/>
      <c r="E62" s="174"/>
      <c r="F62" s="174"/>
    </row>
    <row r="63" spans="1:6" ht="18">
      <c r="A63" s="176"/>
      <c r="B63" s="176"/>
      <c r="C63" s="176"/>
      <c r="D63" s="176"/>
      <c r="E63" s="175"/>
      <c r="F63" s="175"/>
    </row>
    <row r="64" spans="1:6" ht="12.75">
      <c r="A64" s="176"/>
      <c r="B64" s="176"/>
      <c r="C64" s="176"/>
      <c r="D64" s="176"/>
      <c r="E64" s="171"/>
      <c r="F64" s="171"/>
    </row>
  </sheetData>
  <sheetProtection/>
  <mergeCells count="17">
    <mergeCell ref="B8:G8"/>
    <mergeCell ref="A2:G2"/>
    <mergeCell ref="A3:G3"/>
    <mergeCell ref="A4:G4"/>
    <mergeCell ref="A5:G5"/>
    <mergeCell ref="B7:G7"/>
    <mergeCell ref="A12:G12"/>
    <mergeCell ref="A27:G27"/>
    <mergeCell ref="A37:G37"/>
    <mergeCell ref="A51:G51"/>
    <mergeCell ref="C53:E54"/>
    <mergeCell ref="F53:G54"/>
    <mergeCell ref="A61:D64"/>
    <mergeCell ref="E61:F61"/>
    <mergeCell ref="E62:F62"/>
    <mergeCell ref="E63:F63"/>
    <mergeCell ref="E64:F64"/>
  </mergeCells>
  <printOptions/>
  <pageMargins left="0.7" right="0.7" top="0.75" bottom="0.75" header="0.3" footer="0.3"/>
  <pageSetup cellComments="atEnd"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9">
    <pageSetUpPr fitToPage="1"/>
  </sheetPr>
  <dimension ref="A1:N64"/>
  <sheetViews>
    <sheetView view="pageBreakPreview" zoomScaleNormal="85" zoomScaleSheetLayoutView="100" zoomScalePageLayoutView="0" workbookViewId="0" topLeftCell="A29">
      <selection activeCell="G43" sqref="G43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8.00390625" style="0" bestFit="1" customWidth="1"/>
    <col min="5" max="5" width="13.00390625" style="0" bestFit="1" customWidth="1"/>
    <col min="6" max="6" width="13.57421875" style="0" bestFit="1" customWidth="1"/>
    <col min="7" max="7" width="19.42187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NPE.005</v>
      </c>
      <c r="C7" s="181"/>
      <c r="D7" s="181"/>
      <c r="E7" s="181"/>
      <c r="F7" s="181"/>
      <c r="G7" s="181"/>
      <c r="H7" s="51"/>
      <c r="I7" s="13"/>
    </row>
    <row r="8" spans="1:9" ht="80.25" customHeight="1">
      <c r="A8" s="111" t="s">
        <v>31</v>
      </c>
      <c r="B8" s="180" t="s">
        <v>55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18.75" customHeight="1">
      <c r="D11" s="4"/>
      <c r="E11" s="4"/>
      <c r="F11" s="4"/>
      <c r="G11" s="165" t="e">
        <f>G19/F53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163</v>
      </c>
      <c r="E15" s="137">
        <f>INTESTAZIONE!D16</f>
        <v>29.75</v>
      </c>
      <c r="F15" s="138"/>
      <c r="G15" s="139">
        <f>E15*D15</f>
        <v>4849.25</v>
      </c>
      <c r="I15" s="13"/>
      <c r="J15" s="57"/>
      <c r="K15" s="60">
        <v>0.1</v>
      </c>
      <c r="L15" s="70" t="e">
        <f>0.1*(E39+E40+#REF!)</f>
        <v>#REF!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0</v>
      </c>
      <c r="E16" s="137">
        <f>INTESTAZIONE!D17</f>
        <v>28.23</v>
      </c>
      <c r="F16" s="140"/>
      <c r="G16" s="139">
        <f>E16*D16</f>
        <v>0</v>
      </c>
      <c r="I16" s="13"/>
      <c r="J16" s="58"/>
      <c r="K16" s="19">
        <v>0.15</v>
      </c>
      <c r="L16" s="20" t="e">
        <f>0.15*(E39+E40+#REF!)</f>
        <v>#REF!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163</v>
      </c>
      <c r="E17" s="137">
        <f>INTESTAZIONE!D18</f>
        <v>26.17</v>
      </c>
      <c r="F17" s="140"/>
      <c r="G17" s="139">
        <f>E17*D17</f>
        <v>4265.71</v>
      </c>
      <c r="I17" s="13"/>
      <c r="J17" s="59"/>
      <c r="K17" s="21" t="s">
        <v>24</v>
      </c>
      <c r="L17" s="22">
        <f>G25+G35</f>
        <v>11530.424399999998</v>
      </c>
      <c r="M17" s="13" t="s">
        <v>23</v>
      </c>
      <c r="N17" s="64" t="e">
        <f>IF(L15&lt;L17,IF(L17&lt;L16,"ok","falso"),"falso")</f>
        <v>#REF!</v>
      </c>
    </row>
    <row r="18" spans="1:14" ht="12.75">
      <c r="A18" s="140">
        <v>2081</v>
      </c>
      <c r="B18" s="140" t="str">
        <f>INTESTAZIONE!B19</f>
        <v>Operaio 1°livello</v>
      </c>
      <c r="C18" s="157" t="str">
        <f>INTESTAZIONE!C19</f>
        <v>h</v>
      </c>
      <c r="D18" s="136">
        <v>0</v>
      </c>
      <c r="E18" s="137">
        <f>INTESTAZIONE!D19</f>
        <v>23.55</v>
      </c>
      <c r="F18" s="140"/>
      <c r="G18" s="139">
        <f>E18*D18</f>
        <v>0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9114.96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(G25+G35)/G49*100</f>
        <v>8.602646587759175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11530.424399999998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4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0</v>
      </c>
      <c r="E30" s="148">
        <f>INTESTAZIONE!D29</f>
        <v>62.48</v>
      </c>
      <c r="F30" s="138"/>
      <c r="G30" s="139">
        <f>E30*D30</f>
        <v>0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0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0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13.5" customHeight="1">
      <c r="A39" s="160"/>
      <c r="B39" s="158" t="s">
        <v>53</v>
      </c>
      <c r="C39" s="140" t="s">
        <v>39</v>
      </c>
      <c r="D39" s="152">
        <v>1</v>
      </c>
      <c r="E39" s="153">
        <v>95400</v>
      </c>
      <c r="F39" s="154">
        <v>0</v>
      </c>
      <c r="G39" s="128">
        <f>E39*D39*(1-F39)</f>
        <v>95400</v>
      </c>
      <c r="I39" s="13"/>
      <c r="J39" s="125"/>
      <c r="K39" s="119"/>
    </row>
    <row r="40" spans="1:11" ht="30" customHeight="1">
      <c r="A40" s="160" t="s">
        <v>42</v>
      </c>
      <c r="B40" s="159" t="s">
        <v>40</v>
      </c>
      <c r="C40" s="129" t="s">
        <v>39</v>
      </c>
      <c r="D40" s="152">
        <v>1</v>
      </c>
      <c r="E40" s="153">
        <v>923</v>
      </c>
      <c r="F40" s="154">
        <v>0</v>
      </c>
      <c r="G40" s="128">
        <f>E40*D40*(1-F40)</f>
        <v>923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6:11" ht="13.5" thickBot="1">
      <c r="F43" s="149" t="s">
        <v>33</v>
      </c>
      <c r="G43" s="114">
        <f>SUM(G39:G42)*1.1</f>
        <v>105955.3</v>
      </c>
      <c r="I43" s="13"/>
      <c r="J43" s="126"/>
      <c r="K43" s="127"/>
    </row>
    <row r="44" spans="1:9" ht="12.75">
      <c r="A44" s="53" t="s">
        <v>11</v>
      </c>
      <c r="B44" s="71" t="s">
        <v>17</v>
      </c>
      <c r="C44" s="115">
        <f>IF(A39="Listino Prezziario",0%,INTESTAZIONE!C34)</f>
        <v>0.15</v>
      </c>
      <c r="F44" s="149"/>
      <c r="G44" s="114"/>
      <c r="I44" s="13"/>
    </row>
    <row r="45" spans="1:9" ht="12.75">
      <c r="A45" s="71"/>
      <c r="B45" s="71" t="s">
        <v>18</v>
      </c>
      <c r="C45" s="115">
        <f>IF(A39="Listino Prezziario",0%,INTESTAZIONE!C35)</f>
        <v>0.1</v>
      </c>
      <c r="I45" s="13"/>
    </row>
    <row r="46" spans="1:9" ht="12.75">
      <c r="A46" s="4"/>
      <c r="B46" s="4"/>
      <c r="C46" s="141"/>
      <c r="I46" s="13"/>
    </row>
    <row r="47" spans="1:9" ht="12.75">
      <c r="A47" s="53"/>
      <c r="B47" s="71"/>
      <c r="C47" s="115"/>
      <c r="I47" s="15"/>
    </row>
    <row r="48" spans="1:3" ht="12.75">
      <c r="A48" s="4"/>
      <c r="B48" s="4"/>
      <c r="C48" s="142"/>
    </row>
    <row r="49" spans="1:7" ht="15.75">
      <c r="A49" s="46"/>
      <c r="B49" s="46"/>
      <c r="C49" s="46"/>
      <c r="D49" s="46"/>
      <c r="E49" s="46"/>
      <c r="F49" s="143" t="s">
        <v>19</v>
      </c>
      <c r="G49" s="144">
        <f>G43*(1+C44)*(1+C45)*(1-C47)*(1-C48)</f>
        <v>134033.45450000002</v>
      </c>
    </row>
    <row r="50" spans="1:6" ht="12.75">
      <c r="A50" s="54"/>
      <c r="B50" s="10"/>
      <c r="C50" s="10"/>
      <c r="D50" s="11"/>
      <c r="E50" s="12"/>
      <c r="F50" s="10"/>
    </row>
    <row r="51" spans="1:7" ht="12.75">
      <c r="A51" s="177" t="s">
        <v>20</v>
      </c>
      <c r="B51" s="177"/>
      <c r="C51" s="177"/>
      <c r="D51" s="177"/>
      <c r="E51" s="177"/>
      <c r="F51" s="177"/>
      <c r="G51" s="177"/>
    </row>
    <row r="52" ht="12.75">
      <c r="G52" s="38" t="str">
        <f>_xlfn.TEXTJOIN("/",TRUE,"€",C39)</f>
        <v>€/a corpo</v>
      </c>
    </row>
    <row r="53" spans="1:7" ht="18" customHeight="1">
      <c r="A53" s="112" t="s">
        <v>35</v>
      </c>
      <c r="B53" s="113">
        <f>G25+G35+G49</f>
        <v>145563.8789</v>
      </c>
      <c r="C53" s="178" t="s">
        <v>34</v>
      </c>
      <c r="D53" s="178"/>
      <c r="E53" s="178"/>
      <c r="F53" s="179" t="e">
        <f>_xlfn.FLOOR.MATH(B53,10)</f>
        <v>#NAME?</v>
      </c>
      <c r="G53" s="179"/>
    </row>
    <row r="54" spans="1:7" ht="18" customHeight="1">
      <c r="A54" s="112"/>
      <c r="B54" s="113"/>
      <c r="C54" s="178"/>
      <c r="D54" s="178"/>
      <c r="E54" s="178"/>
      <c r="F54" s="179"/>
      <c r="G54" s="179"/>
    </row>
    <row r="55" ht="12.75">
      <c r="F55" s="10"/>
    </row>
    <row r="56" spans="4:6" ht="12.75">
      <c r="D56" s="11"/>
      <c r="E56" s="12"/>
      <c r="F56" s="10"/>
    </row>
    <row r="57" spans="4:6" ht="12.75">
      <c r="D57" s="11"/>
      <c r="E57" s="12"/>
      <c r="F57" s="10"/>
    </row>
    <row r="58" spans="4:6" ht="12.75">
      <c r="D58" s="11"/>
      <c r="E58" s="14"/>
      <c r="F58" s="24"/>
    </row>
    <row r="59" ht="12.75">
      <c r="D59" s="11"/>
    </row>
    <row r="60" spans="4:5" ht="12.75">
      <c r="D60" s="11"/>
      <c r="E60" s="12"/>
    </row>
    <row r="61" spans="1:6" ht="12.75">
      <c r="A61" s="176"/>
      <c r="B61" s="176"/>
      <c r="C61" s="176"/>
      <c r="D61" s="176"/>
      <c r="E61" s="174"/>
      <c r="F61" s="174"/>
    </row>
    <row r="62" spans="1:6" ht="12.75">
      <c r="A62" s="176"/>
      <c r="B62" s="176"/>
      <c r="C62" s="176"/>
      <c r="D62" s="176"/>
      <c r="E62" s="174"/>
      <c r="F62" s="174"/>
    </row>
    <row r="63" spans="1:6" ht="18">
      <c r="A63" s="176"/>
      <c r="B63" s="176"/>
      <c r="C63" s="176"/>
      <c r="D63" s="176"/>
      <c r="E63" s="175"/>
      <c r="F63" s="175"/>
    </row>
    <row r="64" spans="1:6" ht="12.75">
      <c r="A64" s="176"/>
      <c r="B64" s="176"/>
      <c r="C64" s="176"/>
      <c r="D64" s="176"/>
      <c r="E64" s="171"/>
      <c r="F64" s="171"/>
    </row>
  </sheetData>
  <sheetProtection/>
  <mergeCells count="17">
    <mergeCell ref="B8:G8"/>
    <mergeCell ref="A2:G2"/>
    <mergeCell ref="A3:G3"/>
    <mergeCell ref="A4:G4"/>
    <mergeCell ref="A5:G5"/>
    <mergeCell ref="B7:G7"/>
    <mergeCell ref="A12:G12"/>
    <mergeCell ref="A27:G27"/>
    <mergeCell ref="A37:G37"/>
    <mergeCell ref="A51:G51"/>
    <mergeCell ref="C53:E54"/>
    <mergeCell ref="F53:G54"/>
    <mergeCell ref="A61:D64"/>
    <mergeCell ref="E61:F61"/>
    <mergeCell ref="E62:F62"/>
    <mergeCell ref="E63:F63"/>
    <mergeCell ref="E64:F64"/>
  </mergeCells>
  <printOptions/>
  <pageMargins left="0.7" right="0.7" top="0.75" bottom="0.75" header="0.3" footer="0.3"/>
  <pageSetup cellComments="atEnd"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0">
    <pageSetUpPr fitToPage="1"/>
  </sheetPr>
  <dimension ref="A1:N64"/>
  <sheetViews>
    <sheetView view="pageBreakPreview" zoomScaleNormal="85" zoomScaleSheetLayoutView="100" zoomScalePageLayoutView="0" workbookViewId="0" topLeftCell="A24">
      <selection activeCell="F53" sqref="F53:G54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8.00390625" style="0" bestFit="1" customWidth="1"/>
    <col min="5" max="5" width="13.00390625" style="0" bestFit="1" customWidth="1"/>
    <col min="6" max="6" width="13.57421875" style="0" bestFit="1" customWidth="1"/>
    <col min="7" max="7" width="19.42187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NPE.006</v>
      </c>
      <c r="C7" s="181"/>
      <c r="D7" s="181"/>
      <c r="E7" s="181"/>
      <c r="F7" s="181"/>
      <c r="G7" s="181"/>
      <c r="H7" s="51"/>
      <c r="I7" s="13"/>
    </row>
    <row r="8" spans="1:9" ht="80.25" customHeight="1">
      <c r="A8" s="111" t="s">
        <v>31</v>
      </c>
      <c r="B8" s="180" t="s">
        <v>56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15" customHeight="1">
      <c r="D11" s="4"/>
      <c r="E11" s="4"/>
      <c r="F11" s="4"/>
      <c r="G11" s="165" t="e">
        <f>G19/F53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106</v>
      </c>
      <c r="E15" s="137">
        <f>INTESTAZIONE!D16</f>
        <v>29.75</v>
      </c>
      <c r="F15" s="138"/>
      <c r="G15" s="139">
        <f>E15*D15</f>
        <v>3153.5</v>
      </c>
      <c r="I15" s="13"/>
      <c r="J15" s="57"/>
      <c r="K15" s="60">
        <v>0.1</v>
      </c>
      <c r="L15" s="70" t="e">
        <f>0.1*(E39+E40+#REF!)</f>
        <v>#REF!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0</v>
      </c>
      <c r="E16" s="137">
        <f>INTESTAZIONE!D17</f>
        <v>28.23</v>
      </c>
      <c r="F16" s="140"/>
      <c r="G16" s="139">
        <f>E16*D16</f>
        <v>0</v>
      </c>
      <c r="I16" s="13"/>
      <c r="J16" s="58"/>
      <c r="K16" s="19">
        <v>0.15</v>
      </c>
      <c r="L16" s="20" t="e">
        <f>0.15*(E39+E40+#REF!)</f>
        <v>#REF!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106</v>
      </c>
      <c r="E17" s="137">
        <f>INTESTAZIONE!D18</f>
        <v>26.17</v>
      </c>
      <c r="F17" s="140"/>
      <c r="G17" s="139">
        <f>E17*D17</f>
        <v>2774.02</v>
      </c>
      <c r="I17" s="13"/>
      <c r="J17" s="59"/>
      <c r="K17" s="21" t="s">
        <v>24</v>
      </c>
      <c r="L17" s="22">
        <f>G25+G35</f>
        <v>7498.312800000001</v>
      </c>
      <c r="M17" s="13" t="s">
        <v>23</v>
      </c>
      <c r="N17" s="64" t="e">
        <f>IF(L15&lt;L17,IF(L17&lt;L16,"ok","falso"),"falso")</f>
        <v>#REF!</v>
      </c>
    </row>
    <row r="18" spans="1:14" ht="12.75">
      <c r="A18" s="140">
        <v>2081</v>
      </c>
      <c r="B18" s="140" t="str">
        <f>INTESTAZIONE!B19</f>
        <v>Operaio 1°livello</v>
      </c>
      <c r="C18" s="157" t="str">
        <f>INTESTAZIONE!C19</f>
        <v>h</v>
      </c>
      <c r="D18" s="136">
        <v>0</v>
      </c>
      <c r="E18" s="137">
        <f>INTESTAZIONE!D19</f>
        <v>23.55</v>
      </c>
      <c r="F18" s="140"/>
      <c r="G18" s="139">
        <f>E18*D18</f>
        <v>0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5927.52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(G25+G35)/G49*100</f>
        <v>13.263400968431982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7498.312800000001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4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0</v>
      </c>
      <c r="E30" s="148">
        <f>INTESTAZIONE!D29</f>
        <v>62.48</v>
      </c>
      <c r="F30" s="138"/>
      <c r="G30" s="139">
        <f>E30*D30</f>
        <v>0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0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0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13.5" customHeight="1">
      <c r="A39" s="160"/>
      <c r="B39" s="158" t="s">
        <v>53</v>
      </c>
      <c r="C39" s="140" t="s">
        <v>39</v>
      </c>
      <c r="D39" s="152">
        <v>1</v>
      </c>
      <c r="E39" s="153">
        <v>39600</v>
      </c>
      <c r="F39" s="154">
        <v>0</v>
      </c>
      <c r="G39" s="128">
        <f>E39*D39*(1-F39)</f>
        <v>39600</v>
      </c>
      <c r="I39" s="13"/>
      <c r="J39" s="125"/>
      <c r="K39" s="119"/>
    </row>
    <row r="40" spans="1:11" ht="30" customHeight="1">
      <c r="A40" s="160" t="s">
        <v>42</v>
      </c>
      <c r="B40" s="159" t="s">
        <v>40</v>
      </c>
      <c r="C40" s="129" t="s">
        <v>39</v>
      </c>
      <c r="D40" s="152">
        <v>1</v>
      </c>
      <c r="E40" s="153">
        <v>1028</v>
      </c>
      <c r="F40" s="154">
        <v>0</v>
      </c>
      <c r="G40" s="128">
        <f>E40*D40*(1-F40)</f>
        <v>1028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6:11" ht="13.5" thickBot="1">
      <c r="F43" s="149" t="s">
        <v>33</v>
      </c>
      <c r="G43" s="114">
        <f>SUM(G39:G42)*1.1</f>
        <v>44690.8</v>
      </c>
      <c r="I43" s="13"/>
      <c r="J43" s="126"/>
      <c r="K43" s="127"/>
    </row>
    <row r="44" spans="1:9" ht="12.75">
      <c r="A44" s="53" t="s">
        <v>11</v>
      </c>
      <c r="B44" s="71" t="s">
        <v>17</v>
      </c>
      <c r="C44" s="115">
        <f>IF(A39="Listino Prezziario",0%,INTESTAZIONE!C34)</f>
        <v>0.15</v>
      </c>
      <c r="F44" s="149"/>
      <c r="G44" s="114"/>
      <c r="I44" s="13"/>
    </row>
    <row r="45" spans="1:9" ht="12.75">
      <c r="A45" s="71"/>
      <c r="B45" s="71" t="s">
        <v>18</v>
      </c>
      <c r="C45" s="115">
        <f>IF(A39="Listino Prezziario",0%,INTESTAZIONE!C35)</f>
        <v>0.1</v>
      </c>
      <c r="I45" s="13"/>
    </row>
    <row r="46" spans="1:9" ht="12.75">
      <c r="A46" s="4"/>
      <c r="B46" s="4"/>
      <c r="C46" s="141"/>
      <c r="I46" s="13"/>
    </row>
    <row r="47" spans="1:9" ht="12.75">
      <c r="A47" s="53"/>
      <c r="B47" s="71"/>
      <c r="C47" s="115"/>
      <c r="I47" s="15"/>
    </row>
    <row r="48" spans="1:3" ht="12.75">
      <c r="A48" s="4"/>
      <c r="B48" s="4"/>
      <c r="C48" s="142"/>
    </row>
    <row r="49" spans="1:7" ht="15.75">
      <c r="A49" s="46"/>
      <c r="B49" s="46"/>
      <c r="C49" s="46"/>
      <c r="D49" s="46"/>
      <c r="E49" s="46"/>
      <c r="F49" s="143" t="s">
        <v>19</v>
      </c>
      <c r="G49" s="144">
        <f>G43*(1+C44)*(1+C45)*(1-C47)*(1-C48)</f>
        <v>56533.862</v>
      </c>
    </row>
    <row r="50" spans="1:6" ht="12.75">
      <c r="A50" s="54"/>
      <c r="B50" s="10"/>
      <c r="C50" s="10"/>
      <c r="D50" s="11"/>
      <c r="E50" s="12"/>
      <c r="F50" s="10"/>
    </row>
    <row r="51" spans="1:7" ht="12.75">
      <c r="A51" s="177" t="s">
        <v>20</v>
      </c>
      <c r="B51" s="177"/>
      <c r="C51" s="177"/>
      <c r="D51" s="177"/>
      <c r="E51" s="177"/>
      <c r="F51" s="177"/>
      <c r="G51" s="177"/>
    </row>
    <row r="52" ht="12.75">
      <c r="G52" s="38" t="str">
        <f>_xlfn.TEXTJOIN("/",TRUE,"€",C39)</f>
        <v>€/a corpo</v>
      </c>
    </row>
    <row r="53" spans="1:7" ht="18" customHeight="1">
      <c r="A53" s="112" t="s">
        <v>35</v>
      </c>
      <c r="B53" s="113">
        <f>G25+G35+G49</f>
        <v>64032.1748</v>
      </c>
      <c r="C53" s="178" t="s">
        <v>34</v>
      </c>
      <c r="D53" s="178"/>
      <c r="E53" s="178"/>
      <c r="F53" s="179" t="e">
        <f>_xlfn.FLOOR.MATH(B53,10)</f>
        <v>#NAME?</v>
      </c>
      <c r="G53" s="179"/>
    </row>
    <row r="54" spans="1:7" ht="18" customHeight="1">
      <c r="A54" s="112"/>
      <c r="B54" s="113"/>
      <c r="C54" s="178"/>
      <c r="D54" s="178"/>
      <c r="E54" s="178"/>
      <c r="F54" s="179"/>
      <c r="G54" s="179"/>
    </row>
    <row r="55" ht="12.75">
      <c r="F55" s="10"/>
    </row>
    <row r="56" spans="4:6" ht="12.75">
      <c r="D56" s="11"/>
      <c r="E56" s="12"/>
      <c r="F56" s="10"/>
    </row>
    <row r="57" spans="4:6" ht="12.75">
      <c r="D57" s="11"/>
      <c r="E57" s="12"/>
      <c r="F57" s="10"/>
    </row>
    <row r="58" spans="4:6" ht="12.75">
      <c r="D58" s="11"/>
      <c r="E58" s="14"/>
      <c r="F58" s="24"/>
    </row>
    <row r="59" ht="12.75">
      <c r="D59" s="11"/>
    </row>
    <row r="60" spans="4:5" ht="12.75">
      <c r="D60" s="11"/>
      <c r="E60" s="12"/>
    </row>
    <row r="61" spans="1:6" ht="12.75">
      <c r="A61" s="176"/>
      <c r="B61" s="176"/>
      <c r="C61" s="176"/>
      <c r="D61" s="176"/>
      <c r="E61" s="174"/>
      <c r="F61" s="174"/>
    </row>
    <row r="62" spans="1:6" ht="12.75">
      <c r="A62" s="176"/>
      <c r="B62" s="176"/>
      <c r="C62" s="176"/>
      <c r="D62" s="176"/>
      <c r="E62" s="174"/>
      <c r="F62" s="174"/>
    </row>
    <row r="63" spans="1:6" ht="18">
      <c r="A63" s="176"/>
      <c r="B63" s="176"/>
      <c r="C63" s="176"/>
      <c r="D63" s="176"/>
      <c r="E63" s="175"/>
      <c r="F63" s="175"/>
    </row>
    <row r="64" spans="1:6" ht="12.75">
      <c r="A64" s="176"/>
      <c r="B64" s="176"/>
      <c r="C64" s="176"/>
      <c r="D64" s="176"/>
      <c r="E64" s="171"/>
      <c r="F64" s="171"/>
    </row>
  </sheetData>
  <sheetProtection/>
  <mergeCells count="17">
    <mergeCell ref="B8:G8"/>
    <mergeCell ref="A2:G2"/>
    <mergeCell ref="A3:G3"/>
    <mergeCell ref="A4:G4"/>
    <mergeCell ref="A5:G5"/>
    <mergeCell ref="B7:G7"/>
    <mergeCell ref="A12:G12"/>
    <mergeCell ref="A27:G27"/>
    <mergeCell ref="A37:G37"/>
    <mergeCell ref="A51:G51"/>
    <mergeCell ref="C53:E54"/>
    <mergeCell ref="F53:G54"/>
    <mergeCell ref="A61:D64"/>
    <mergeCell ref="E61:F61"/>
    <mergeCell ref="E62:F62"/>
    <mergeCell ref="E63:F63"/>
    <mergeCell ref="E64:F64"/>
  </mergeCells>
  <printOptions/>
  <pageMargins left="0.7" right="0.7" top="0.75" bottom="0.75" header="0.3" footer="0.3"/>
  <pageSetup cellComments="atEnd"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51">
    <pageSetUpPr fitToPage="1"/>
  </sheetPr>
  <dimension ref="A1:N64"/>
  <sheetViews>
    <sheetView view="pageBreakPreview" zoomScaleNormal="85" zoomScaleSheetLayoutView="100" zoomScalePageLayoutView="0" workbookViewId="0" topLeftCell="A28">
      <selection activeCell="G44" sqref="G44"/>
    </sheetView>
  </sheetViews>
  <sheetFormatPr defaultColWidth="9.140625" defaultRowHeight="12.75"/>
  <cols>
    <col min="1" max="1" width="16.140625" style="0" customWidth="1"/>
    <col min="2" max="2" width="30.421875" style="0" customWidth="1"/>
    <col min="3" max="3" width="6.7109375" style="0" customWidth="1"/>
    <col min="4" max="4" width="8.00390625" style="0" bestFit="1" customWidth="1"/>
    <col min="5" max="5" width="13.00390625" style="0" bestFit="1" customWidth="1"/>
    <col min="6" max="6" width="13.57421875" style="0" bestFit="1" customWidth="1"/>
    <col min="7" max="7" width="19.421875" style="0" customWidth="1"/>
    <col min="11" max="11" width="48.140625" style="0" customWidth="1"/>
    <col min="12" max="12" width="10.00390625" style="0" customWidth="1"/>
  </cols>
  <sheetData>
    <row r="1" spans="9:13" ht="12.75" customHeight="1">
      <c r="I1" s="8"/>
      <c r="J1" s="8"/>
      <c r="K1" s="8"/>
      <c r="L1" s="8"/>
      <c r="M1" s="8"/>
    </row>
    <row r="2" spans="1:9" ht="24.75" customHeight="1">
      <c r="A2" s="181" t="s">
        <v>29</v>
      </c>
      <c r="B2" s="181"/>
      <c r="C2" s="181"/>
      <c r="D2" s="181"/>
      <c r="E2" s="181"/>
      <c r="F2" s="181"/>
      <c r="G2" s="181"/>
      <c r="H2" s="48"/>
      <c r="I2" s="8"/>
    </row>
    <row r="3" spans="1:9" ht="18">
      <c r="A3" s="182" t="str">
        <f>INTESTAZIONE!A1</f>
        <v>Impianto elettrico</v>
      </c>
      <c r="B3" s="182"/>
      <c r="C3" s="182"/>
      <c r="D3" s="182"/>
      <c r="E3" s="182"/>
      <c r="F3" s="182"/>
      <c r="G3" s="182"/>
      <c r="H3" s="52"/>
      <c r="I3" s="9"/>
    </row>
    <row r="4" spans="1:9" ht="15">
      <c r="A4" s="183" t="str">
        <f>INTESTAZIONE!A2</f>
        <v>Provincia di Matera - COMUNE DI COLOBRARO</v>
      </c>
      <c r="B4" s="183"/>
      <c r="C4" s="183"/>
      <c r="D4" s="183"/>
      <c r="E4" s="183"/>
      <c r="F4" s="183"/>
      <c r="G4" s="183"/>
      <c r="H4" s="49"/>
      <c r="I4" s="13"/>
    </row>
    <row r="5" spans="1:9" ht="18">
      <c r="A5" s="184" t="str">
        <f>INTESTAZIONE!A3</f>
        <v>Impianto di Produzione di Biometano </v>
      </c>
      <c r="B5" s="184"/>
      <c r="C5" s="184"/>
      <c r="D5" s="184"/>
      <c r="E5" s="184"/>
      <c r="F5" s="184"/>
      <c r="G5" s="184"/>
      <c r="H5" s="50"/>
      <c r="I5" s="13"/>
    </row>
    <row r="6" ht="12.75">
      <c r="I6" s="13"/>
    </row>
    <row r="7" spans="1:9" ht="18.75" customHeight="1">
      <c r="A7" s="111" t="s">
        <v>30</v>
      </c>
      <c r="B7" s="181" t="str">
        <f ca="1">MID(CELL("nomefile",A1),FIND("]",CELL("nomefile",A1))+1,255)</f>
        <v>NPE.007</v>
      </c>
      <c r="C7" s="181"/>
      <c r="D7" s="181"/>
      <c r="E7" s="181"/>
      <c r="F7" s="181"/>
      <c r="G7" s="181"/>
      <c r="H7" s="51"/>
      <c r="I7" s="13"/>
    </row>
    <row r="8" spans="1:9" ht="80.25" customHeight="1">
      <c r="A8" s="111" t="s">
        <v>31</v>
      </c>
      <c r="B8" s="180" t="s">
        <v>59</v>
      </c>
      <c r="C8" s="180"/>
      <c r="D8" s="180"/>
      <c r="E8" s="180"/>
      <c r="F8" s="180"/>
      <c r="G8" s="180"/>
      <c r="I8" s="13"/>
    </row>
    <row r="9" ht="12.75">
      <c r="I9" s="13"/>
    </row>
    <row r="10" spans="1:9" ht="12.75">
      <c r="A10" s="6" t="str">
        <f>INTESTAZIONE!A12</f>
        <v>elenco prezzi Regionale della Basilicata</v>
      </c>
      <c r="C10" s="130">
        <f>INTESTAZIONE!B12</f>
        <v>2023</v>
      </c>
      <c r="G10" s="46" t="s">
        <v>87</v>
      </c>
      <c r="I10" s="13"/>
    </row>
    <row r="11" spans="4:9" ht="15.75" customHeight="1">
      <c r="D11" s="4"/>
      <c r="E11" s="4"/>
      <c r="F11" s="4"/>
      <c r="G11" s="165" t="e">
        <f>G19/F53</f>
        <v>#NAME?</v>
      </c>
      <c r="I11" s="13"/>
    </row>
    <row r="12" spans="1:9" ht="12.75">
      <c r="A12" s="177" t="s">
        <v>36</v>
      </c>
      <c r="B12" s="177"/>
      <c r="C12" s="177"/>
      <c r="D12" s="177"/>
      <c r="E12" s="177"/>
      <c r="F12" s="177"/>
      <c r="G12" s="177"/>
      <c r="I12" s="15"/>
    </row>
    <row r="13" spans="1:9" ht="12.75">
      <c r="A13" s="131" t="s">
        <v>95</v>
      </c>
      <c r="I13" s="15"/>
    </row>
    <row r="14" spans="1:9" ht="24.75" thickBot="1">
      <c r="A14" s="132" t="s">
        <v>5</v>
      </c>
      <c r="B14" s="132" t="s">
        <v>6</v>
      </c>
      <c r="C14" s="132" t="s">
        <v>32</v>
      </c>
      <c r="D14" s="133" t="s">
        <v>8</v>
      </c>
      <c r="E14" s="134" t="s">
        <v>9</v>
      </c>
      <c r="F14" s="132"/>
      <c r="G14" s="134" t="s">
        <v>10</v>
      </c>
      <c r="I14" s="13"/>
    </row>
    <row r="15" spans="1:14" ht="12.75">
      <c r="A15" s="140">
        <v>2085</v>
      </c>
      <c r="B15" s="135" t="str">
        <f>INTESTAZIONE!B16</f>
        <v>Operaio 4°livello</v>
      </c>
      <c r="C15" s="135" t="str">
        <f>INTESTAZIONE!C16</f>
        <v>h</v>
      </c>
      <c r="D15" s="137">
        <v>27</v>
      </c>
      <c r="E15" s="137">
        <f>INTESTAZIONE!D16</f>
        <v>29.75</v>
      </c>
      <c r="F15" s="138"/>
      <c r="G15" s="139">
        <f>E15*D15</f>
        <v>803.25</v>
      </c>
      <c r="I15" s="13"/>
      <c r="J15" s="57"/>
      <c r="K15" s="60">
        <v>0.1</v>
      </c>
      <c r="L15" s="70" t="e">
        <f>0.1*(E39+E40+#REF!)</f>
        <v>#REF!</v>
      </c>
      <c r="M15" s="61" t="s">
        <v>23</v>
      </c>
      <c r="N15" s="62"/>
    </row>
    <row r="16" spans="1:14" ht="12.75">
      <c r="A16" s="140">
        <v>2084</v>
      </c>
      <c r="B16" s="135" t="str">
        <f>INTESTAZIONE!B17</f>
        <v>Operaio 3°livello</v>
      </c>
      <c r="C16" s="135" t="str">
        <f>INTESTAZIONE!C17</f>
        <v>h</v>
      </c>
      <c r="D16" s="137">
        <v>0</v>
      </c>
      <c r="E16" s="137">
        <f>INTESTAZIONE!D17</f>
        <v>28.23</v>
      </c>
      <c r="F16" s="140"/>
      <c r="G16" s="139">
        <f>E16*D16</f>
        <v>0</v>
      </c>
      <c r="I16" s="13"/>
      <c r="J16" s="58"/>
      <c r="K16" s="19">
        <v>0.15</v>
      </c>
      <c r="L16" s="20" t="e">
        <f>0.15*(E39+E40+#REF!)</f>
        <v>#REF!</v>
      </c>
      <c r="M16" s="17" t="s">
        <v>23</v>
      </c>
      <c r="N16" s="63"/>
    </row>
    <row r="17" spans="1:14" ht="12.75">
      <c r="A17" s="140">
        <v>2083</v>
      </c>
      <c r="B17" s="135" t="str">
        <f>INTESTAZIONE!B18</f>
        <v>Operaio 2°livello</v>
      </c>
      <c r="C17" s="135" t="str">
        <f>INTESTAZIONE!C18</f>
        <v>h</v>
      </c>
      <c r="D17" s="137">
        <v>27</v>
      </c>
      <c r="E17" s="137">
        <f>INTESTAZIONE!D18</f>
        <v>26.17</v>
      </c>
      <c r="F17" s="140"/>
      <c r="G17" s="139">
        <f>E17*D17</f>
        <v>706.59</v>
      </c>
      <c r="I17" s="13"/>
      <c r="J17" s="59"/>
      <c r="K17" s="21" t="s">
        <v>24</v>
      </c>
      <c r="L17" s="22">
        <f>G25+G35</f>
        <v>1909.9476000000002</v>
      </c>
      <c r="M17" s="13" t="s">
        <v>23</v>
      </c>
      <c r="N17" s="64" t="e">
        <f>IF(L15&lt;L17,IF(L17&lt;L16,"ok","falso"),"falso")</f>
        <v>#REF!</v>
      </c>
    </row>
    <row r="18" spans="1:14" ht="12.75">
      <c r="A18" s="140">
        <v>2081</v>
      </c>
      <c r="B18" s="140" t="str">
        <f>INTESTAZIONE!B19</f>
        <v>Operaio 1°livello</v>
      </c>
      <c r="C18" s="157" t="str">
        <f>INTESTAZIONE!C19</f>
        <v>h</v>
      </c>
      <c r="D18" s="136">
        <v>0</v>
      </c>
      <c r="E18" s="137">
        <f>INTESTAZIONE!D19</f>
        <v>23.55</v>
      </c>
      <c r="F18" s="140"/>
      <c r="G18" s="139">
        <f>E18*D18</f>
        <v>0</v>
      </c>
      <c r="I18" s="15"/>
      <c r="J18" s="59"/>
      <c r="K18" s="13"/>
      <c r="L18" s="13"/>
      <c r="M18" s="13"/>
      <c r="N18" s="64"/>
    </row>
    <row r="19" spans="6:14" ht="12.75">
      <c r="F19" s="55" t="s">
        <v>33</v>
      </c>
      <c r="G19" s="72">
        <f>SUM(G15:G18)</f>
        <v>1509.8400000000001</v>
      </c>
      <c r="I19" s="17"/>
      <c r="J19" s="59"/>
      <c r="K19" s="13"/>
      <c r="L19" s="13"/>
      <c r="M19" s="13"/>
      <c r="N19" s="64"/>
    </row>
    <row r="20" spans="1:14" ht="12.75">
      <c r="A20" s="53" t="s">
        <v>11</v>
      </c>
      <c r="B20" s="71" t="s">
        <v>17</v>
      </c>
      <c r="C20" s="115">
        <f>INTESTAZIONE!C21</f>
        <v>0.15</v>
      </c>
      <c r="F20" s="55"/>
      <c r="G20" s="72"/>
      <c r="I20" s="17"/>
      <c r="J20" s="59"/>
      <c r="K20" s="13"/>
      <c r="L20" s="13"/>
      <c r="M20" s="13"/>
      <c r="N20" s="64"/>
    </row>
    <row r="21" spans="1:14" ht="13.5" thickBot="1">
      <c r="A21" s="71"/>
      <c r="B21" s="71" t="s">
        <v>18</v>
      </c>
      <c r="C21" s="115">
        <f>INTESTAZIONE!C22</f>
        <v>0.1</v>
      </c>
      <c r="I21" s="17"/>
      <c r="J21" s="65"/>
      <c r="K21" s="66" t="s">
        <v>25</v>
      </c>
      <c r="L21" s="67">
        <f>(G25+G35)/G49*100</f>
        <v>3.889545802323155</v>
      </c>
      <c r="M21" s="68" t="s">
        <v>26</v>
      </c>
      <c r="N21" s="69"/>
    </row>
    <row r="22" spans="1:13" ht="13.5" thickBot="1">
      <c r="A22" s="4"/>
      <c r="B22" s="4"/>
      <c r="C22" s="141"/>
      <c r="J22" s="13"/>
      <c r="K22" s="13"/>
      <c r="L22" s="13"/>
      <c r="M22" s="13"/>
    </row>
    <row r="23" spans="1:13" ht="12.75">
      <c r="A23" s="53"/>
      <c r="B23" s="71"/>
      <c r="C23" s="115"/>
      <c r="J23" s="116"/>
      <c r="K23" s="117"/>
      <c r="L23" s="4"/>
      <c r="M23" s="4"/>
    </row>
    <row r="24" spans="1:13" ht="12.75">
      <c r="A24" s="4"/>
      <c r="B24" s="4"/>
      <c r="C24" s="142"/>
      <c r="G24" s="56">
        <f>D24*E24</f>
        <v>0</v>
      </c>
      <c r="J24" s="118"/>
      <c r="K24" s="119"/>
      <c r="L24" s="4"/>
      <c r="M24" s="4"/>
    </row>
    <row r="25" spans="2:13" ht="15.75">
      <c r="B25" s="110"/>
      <c r="C25" s="110"/>
      <c r="D25" s="110"/>
      <c r="E25" s="110"/>
      <c r="F25" s="143" t="s">
        <v>15</v>
      </c>
      <c r="G25" s="144">
        <f>G19*(1+C20)*(1+C21)*(1-C23)*(1-C24)</f>
        <v>1909.9476000000002</v>
      </c>
      <c r="J25" s="120"/>
      <c r="K25" s="119"/>
      <c r="L25" s="13"/>
      <c r="M25" s="13"/>
    </row>
    <row r="26" spans="1:13" ht="12.75">
      <c r="A26" s="17"/>
      <c r="B26" s="17"/>
      <c r="C26" s="17"/>
      <c r="D26" s="31"/>
      <c r="I26" s="13"/>
      <c r="J26" s="120"/>
      <c r="K26" s="119"/>
      <c r="L26" s="13"/>
      <c r="M26" s="13"/>
    </row>
    <row r="27" spans="1:13" ht="12.75">
      <c r="A27" s="177" t="s">
        <v>37</v>
      </c>
      <c r="B27" s="177"/>
      <c r="C27" s="177"/>
      <c r="D27" s="177"/>
      <c r="E27" s="177"/>
      <c r="F27" s="177"/>
      <c r="G27" s="177"/>
      <c r="I27" s="13"/>
      <c r="J27" s="118"/>
      <c r="K27" s="119"/>
      <c r="L27" s="17"/>
      <c r="M27" s="17"/>
    </row>
    <row r="28" spans="1:13" ht="12.75">
      <c r="A28" s="131" t="str">
        <f>INTESTAZIONE!A27</f>
        <v>Noli: prezziario Regionale della Basilicata - 2023</v>
      </c>
      <c r="I28" s="13"/>
      <c r="J28" s="118"/>
      <c r="K28" s="119"/>
      <c r="L28" s="17"/>
      <c r="M28" s="17"/>
    </row>
    <row r="29" spans="1:13" ht="24">
      <c r="A29" s="132" t="s">
        <v>5</v>
      </c>
      <c r="B29" s="132" t="s">
        <v>6</v>
      </c>
      <c r="C29" s="132" t="s">
        <v>32</v>
      </c>
      <c r="D29" s="133" t="s">
        <v>8</v>
      </c>
      <c r="E29" s="134" t="s">
        <v>9</v>
      </c>
      <c r="F29" s="132"/>
      <c r="G29" s="134" t="s">
        <v>10</v>
      </c>
      <c r="I29" s="13"/>
      <c r="J29" s="118"/>
      <c r="K29" s="121"/>
      <c r="L29" s="17"/>
      <c r="M29" s="17"/>
    </row>
    <row r="30" spans="1:14" ht="24">
      <c r="A30" s="145" t="str">
        <f>INTESTAZIONE!A29</f>
        <v>A.01.047.03</v>
      </c>
      <c r="B30" s="164" t="s">
        <v>86</v>
      </c>
      <c r="C30" s="146" t="str">
        <f>INTESTAZIONE!C29</f>
        <v>h</v>
      </c>
      <c r="D30" s="148">
        <v>0</v>
      </c>
      <c r="E30" s="148">
        <f>INTESTAZIONE!D29</f>
        <v>62.48</v>
      </c>
      <c r="F30" s="138"/>
      <c r="G30" s="139">
        <f>E30*D30</f>
        <v>0</v>
      </c>
      <c r="I30" s="13"/>
      <c r="J30" s="118"/>
      <c r="K30" s="119"/>
      <c r="L30" s="47"/>
      <c r="M30" s="47"/>
      <c r="N30" s="47"/>
    </row>
    <row r="31" spans="1:13" ht="12.75">
      <c r="A31" s="145" t="str">
        <f>INTESTAZIONE!A30</f>
        <v>A.01.036.05</v>
      </c>
      <c r="B31" s="146" t="str">
        <f>INTESTAZIONE!B30</f>
        <v>Autogrù portata massima 100 t</v>
      </c>
      <c r="C31" s="146" t="str">
        <f>INTESTAZIONE!C30</f>
        <v>h</v>
      </c>
      <c r="D31" s="147">
        <v>0</v>
      </c>
      <c r="E31" s="148">
        <f>INTESTAZIONE!D30</f>
        <v>382.2</v>
      </c>
      <c r="F31" s="138"/>
      <c r="G31" s="139">
        <f>E31*D31</f>
        <v>0</v>
      </c>
      <c r="I31" s="13"/>
      <c r="J31" s="118"/>
      <c r="K31" s="119"/>
      <c r="L31" s="17"/>
      <c r="M31" s="4"/>
    </row>
    <row r="32" spans="1:13" ht="12.75">
      <c r="A32" s="145" t="str">
        <f>INTESTAZIONE!A31</f>
        <v>A.01.007.04</v>
      </c>
      <c r="B32" s="146" t="str">
        <f>INTESTAZIONE!B31</f>
        <v>Carrello elevatore da cantiere portata 4,5 t. sollevamento 16 m.</v>
      </c>
      <c r="C32" s="146" t="str">
        <f>INTESTAZIONE!C31</f>
        <v>h</v>
      </c>
      <c r="D32" s="147">
        <v>0</v>
      </c>
      <c r="E32" s="148">
        <f>INTESTAZIONE!D31</f>
        <v>134.86</v>
      </c>
      <c r="F32" s="138"/>
      <c r="G32" s="139">
        <f>E32*D32</f>
        <v>0</v>
      </c>
      <c r="I32" s="17"/>
      <c r="J32" s="118"/>
      <c r="K32" s="122"/>
      <c r="L32" s="17"/>
      <c r="M32" s="4"/>
    </row>
    <row r="33" spans="6:11" ht="12.75">
      <c r="F33" s="149" t="s">
        <v>33</v>
      </c>
      <c r="G33" s="114">
        <f>SUM(G30:G32)</f>
        <v>0</v>
      </c>
      <c r="I33" s="17"/>
      <c r="J33" s="123"/>
      <c r="K33" s="122"/>
    </row>
    <row r="34" spans="7:11" ht="12.75">
      <c r="G34" s="55"/>
      <c r="I34" s="17"/>
      <c r="J34" s="124"/>
      <c r="K34" s="119"/>
    </row>
    <row r="35" spans="2:11" ht="15.75">
      <c r="B35" s="110"/>
      <c r="C35" s="110"/>
      <c r="D35" s="110"/>
      <c r="E35" s="110"/>
      <c r="F35" s="143" t="s">
        <v>16</v>
      </c>
      <c r="G35" s="144">
        <f>G33</f>
        <v>0</v>
      </c>
      <c r="I35" s="17"/>
      <c r="J35" s="125"/>
      <c r="K35" s="119"/>
    </row>
    <row r="36" spans="1:11" ht="12.75">
      <c r="A36" s="54"/>
      <c r="B36" s="10"/>
      <c r="C36" s="10"/>
      <c r="D36" s="11"/>
      <c r="E36" s="12"/>
      <c r="F36" s="10"/>
      <c r="I36" s="13"/>
      <c r="J36" s="125"/>
      <c r="K36" s="119"/>
    </row>
    <row r="37" spans="1:11" ht="12.75">
      <c r="A37" s="177" t="s">
        <v>38</v>
      </c>
      <c r="B37" s="177"/>
      <c r="C37" s="177"/>
      <c r="D37" s="177"/>
      <c r="E37" s="177"/>
      <c r="F37" s="177"/>
      <c r="G37" s="177"/>
      <c r="I37" s="13"/>
      <c r="J37" s="125"/>
      <c r="K37" s="119"/>
    </row>
    <row r="38" spans="1:11" ht="24">
      <c r="A38" s="132" t="s">
        <v>22</v>
      </c>
      <c r="B38" s="132" t="s">
        <v>6</v>
      </c>
      <c r="C38" s="132" t="s">
        <v>32</v>
      </c>
      <c r="D38" s="133" t="s">
        <v>8</v>
      </c>
      <c r="E38" s="150" t="s">
        <v>9</v>
      </c>
      <c r="F38" s="151"/>
      <c r="G38" s="134" t="s">
        <v>10</v>
      </c>
      <c r="I38" s="13"/>
      <c r="J38" s="125"/>
      <c r="K38" s="119"/>
    </row>
    <row r="39" spans="1:11" ht="13.5" customHeight="1">
      <c r="A39" s="160"/>
      <c r="B39" s="158" t="s">
        <v>53</v>
      </c>
      <c r="C39" s="140" t="s">
        <v>39</v>
      </c>
      <c r="D39" s="152">
        <v>1</v>
      </c>
      <c r="E39" s="153">
        <v>34600</v>
      </c>
      <c r="F39" s="154">
        <v>0</v>
      </c>
      <c r="G39" s="128">
        <f>E39*D39*(1-F39)</f>
        <v>34600</v>
      </c>
      <c r="I39" s="13"/>
      <c r="J39" s="125"/>
      <c r="K39" s="119"/>
    </row>
    <row r="40" spans="1:11" ht="30" customHeight="1">
      <c r="A40" s="160" t="s">
        <v>42</v>
      </c>
      <c r="B40" s="159" t="s">
        <v>40</v>
      </c>
      <c r="C40" s="129" t="s">
        <v>39</v>
      </c>
      <c r="D40" s="152">
        <v>1</v>
      </c>
      <c r="E40" s="153">
        <v>689</v>
      </c>
      <c r="F40" s="154">
        <v>0</v>
      </c>
      <c r="G40" s="128">
        <f>E40*D40*(1-F40)</f>
        <v>689</v>
      </c>
      <c r="I40" s="13"/>
      <c r="J40" s="125"/>
      <c r="K40" s="119"/>
    </row>
    <row r="41" spans="1:11" ht="12.75">
      <c r="A41" s="160"/>
      <c r="B41" s="159"/>
      <c r="C41" s="129"/>
      <c r="D41" s="152"/>
      <c r="E41" s="153"/>
      <c r="F41" s="154"/>
      <c r="G41" s="128">
        <f>E41*D41*(1-F41)</f>
        <v>0</v>
      </c>
      <c r="I41" s="13"/>
      <c r="J41" s="125"/>
      <c r="K41" s="119"/>
    </row>
    <row r="42" spans="1:11" ht="12.75">
      <c r="A42" s="160"/>
      <c r="B42" s="159"/>
      <c r="C42" s="129"/>
      <c r="D42" s="152"/>
      <c r="E42" s="153"/>
      <c r="F42" s="154"/>
      <c r="G42" s="128">
        <f>E42*D42*(1-F42)</f>
        <v>0</v>
      </c>
      <c r="I42" s="13"/>
      <c r="J42" s="125"/>
      <c r="K42" s="119"/>
    </row>
    <row r="43" spans="6:11" ht="13.5" thickBot="1">
      <c r="F43" s="149" t="s">
        <v>33</v>
      </c>
      <c r="G43" s="114">
        <f>SUM(G39:G42)*1.1</f>
        <v>38817.9</v>
      </c>
      <c r="I43" s="13"/>
      <c r="J43" s="126"/>
      <c r="K43" s="127"/>
    </row>
    <row r="44" spans="1:9" ht="12.75">
      <c r="A44" s="53" t="s">
        <v>11</v>
      </c>
      <c r="B44" s="71" t="s">
        <v>17</v>
      </c>
      <c r="C44" s="115">
        <f>IF(A39="Listino Prezziario",0%,INTESTAZIONE!C34)</f>
        <v>0.15</v>
      </c>
      <c r="F44" s="149"/>
      <c r="G44" s="114"/>
      <c r="I44" s="13"/>
    </row>
    <row r="45" spans="1:9" ht="12.75">
      <c r="A45" s="71"/>
      <c r="B45" s="71" t="s">
        <v>18</v>
      </c>
      <c r="C45" s="115">
        <f>IF(A39="Listino Prezziario",0%,INTESTAZIONE!C35)</f>
        <v>0.1</v>
      </c>
      <c r="I45" s="13"/>
    </row>
    <row r="46" spans="1:9" ht="12.75">
      <c r="A46" s="4"/>
      <c r="B46" s="4"/>
      <c r="C46" s="141"/>
      <c r="I46" s="13"/>
    </row>
    <row r="47" spans="1:9" ht="12.75">
      <c r="A47" s="53"/>
      <c r="B47" s="71"/>
      <c r="C47" s="115"/>
      <c r="I47" s="15"/>
    </row>
    <row r="48" spans="1:3" ht="12.75">
      <c r="A48" s="4"/>
      <c r="B48" s="4"/>
      <c r="C48" s="142"/>
    </row>
    <row r="49" spans="1:7" ht="15.75">
      <c r="A49" s="46"/>
      <c r="B49" s="46"/>
      <c r="C49" s="46"/>
      <c r="D49" s="46"/>
      <c r="E49" s="46"/>
      <c r="F49" s="143" t="s">
        <v>19</v>
      </c>
      <c r="G49" s="144">
        <f>G43*(1+C44)*(1+C45)*(1-C47)*(1-C48)</f>
        <v>49104.643500000006</v>
      </c>
    </row>
    <row r="50" spans="1:6" ht="12.75">
      <c r="A50" s="54"/>
      <c r="B50" s="10"/>
      <c r="C50" s="10"/>
      <c r="D50" s="11"/>
      <c r="E50" s="12"/>
      <c r="F50" s="10"/>
    </row>
    <row r="51" spans="1:7" ht="12.75">
      <c r="A51" s="177" t="s">
        <v>20</v>
      </c>
      <c r="B51" s="177"/>
      <c r="C51" s="177"/>
      <c r="D51" s="177"/>
      <c r="E51" s="177"/>
      <c r="F51" s="177"/>
      <c r="G51" s="177"/>
    </row>
    <row r="52" ht="12.75">
      <c r="G52" s="38" t="str">
        <f>_xlfn.TEXTJOIN("/",TRUE,"€",C39)</f>
        <v>€/a corpo</v>
      </c>
    </row>
    <row r="53" spans="1:7" ht="18" customHeight="1">
      <c r="A53" s="112" t="s">
        <v>35</v>
      </c>
      <c r="B53" s="113">
        <f>G25+G35+G49</f>
        <v>51014.591100000005</v>
      </c>
      <c r="C53" s="178" t="s">
        <v>34</v>
      </c>
      <c r="D53" s="178"/>
      <c r="E53" s="178"/>
      <c r="F53" s="179" t="e">
        <f>_xlfn.FLOOR.MATH(B53,10)</f>
        <v>#NAME?</v>
      </c>
      <c r="G53" s="179"/>
    </row>
    <row r="54" spans="1:7" ht="18" customHeight="1">
      <c r="A54" s="112"/>
      <c r="B54" s="113"/>
      <c r="C54" s="178"/>
      <c r="D54" s="178"/>
      <c r="E54" s="178"/>
      <c r="F54" s="179"/>
      <c r="G54" s="179"/>
    </row>
    <row r="55" ht="12.75">
      <c r="F55" s="10"/>
    </row>
    <row r="56" spans="4:6" ht="12.75">
      <c r="D56" s="11"/>
      <c r="E56" s="12"/>
      <c r="F56" s="10"/>
    </row>
    <row r="57" spans="4:6" ht="12.75">
      <c r="D57" s="11"/>
      <c r="E57" s="12"/>
      <c r="F57" s="10"/>
    </row>
    <row r="58" spans="4:6" ht="12.75">
      <c r="D58" s="11"/>
      <c r="E58" s="14"/>
      <c r="F58" s="24"/>
    </row>
    <row r="59" ht="12.75">
      <c r="D59" s="11"/>
    </row>
    <row r="60" spans="4:5" ht="12.75">
      <c r="D60" s="11"/>
      <c r="E60" s="12"/>
    </row>
    <row r="61" spans="1:6" ht="12.75">
      <c r="A61" s="176"/>
      <c r="B61" s="176"/>
      <c r="C61" s="176"/>
      <c r="D61" s="176"/>
      <c r="E61" s="174"/>
      <c r="F61" s="174"/>
    </row>
    <row r="62" spans="1:6" ht="12.75">
      <c r="A62" s="176"/>
      <c r="B62" s="176"/>
      <c r="C62" s="176"/>
      <c r="D62" s="176"/>
      <c r="E62" s="174"/>
      <c r="F62" s="174"/>
    </row>
    <row r="63" spans="1:6" ht="18">
      <c r="A63" s="176"/>
      <c r="B63" s="176"/>
      <c r="C63" s="176"/>
      <c r="D63" s="176"/>
      <c r="E63" s="175"/>
      <c r="F63" s="175"/>
    </row>
    <row r="64" spans="1:6" ht="12.75">
      <c r="A64" s="176"/>
      <c r="B64" s="176"/>
      <c r="C64" s="176"/>
      <c r="D64" s="176"/>
      <c r="E64" s="171"/>
      <c r="F64" s="171"/>
    </row>
  </sheetData>
  <sheetProtection/>
  <mergeCells count="17">
    <mergeCell ref="B8:G8"/>
    <mergeCell ref="A2:G2"/>
    <mergeCell ref="A3:G3"/>
    <mergeCell ref="A4:G4"/>
    <mergeCell ref="A5:G5"/>
    <mergeCell ref="B7:G7"/>
    <mergeCell ref="A12:G12"/>
    <mergeCell ref="A27:G27"/>
    <mergeCell ref="A37:G37"/>
    <mergeCell ref="A51:G51"/>
    <mergeCell ref="C53:E54"/>
    <mergeCell ref="F53:G54"/>
    <mergeCell ref="A61:D64"/>
    <mergeCell ref="E61:F61"/>
    <mergeCell ref="E62:F62"/>
    <mergeCell ref="E63:F63"/>
    <mergeCell ref="E64:F64"/>
  </mergeCells>
  <printOptions/>
  <pageMargins left="0.7" right="0.7" top="0.75" bottom="0.75" header="0.3" footer="0.3"/>
  <pageSetup cellComments="atEnd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PR37298</dc:creator>
  <cp:keywords/>
  <dc:description/>
  <cp:lastModifiedBy>PC38</cp:lastModifiedBy>
  <cp:lastPrinted>2021-01-02T19:31:51Z</cp:lastPrinted>
  <dcterms:created xsi:type="dcterms:W3CDTF">2002-04-12T07:20:06Z</dcterms:created>
  <dcterms:modified xsi:type="dcterms:W3CDTF">2023-11-26T23:38:46Z</dcterms:modified>
  <cp:category/>
  <cp:version/>
  <cp:contentType/>
  <cp:contentStatus/>
  <cp:revision>85</cp:revision>
</cp:coreProperties>
</file>